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0935" windowHeight="9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<sst xmlns="http://schemas.openxmlformats.org/spreadsheetml/2006/main" count="1373" uniqueCount="481">
  <si>
    <t>План закупок товаров, работ, услуг</t>
  </si>
  <si>
    <t>N лота</t>
  </si>
  <si>
    <t xml:space="preserve">Планируемый период исполнения договора </t>
  </si>
  <si>
    <t>Планируемый срок размещения извещения о закупке (указывается месяц и год)</t>
  </si>
  <si>
    <t>Код по ОКВЭД</t>
  </si>
  <si>
    <t>Код по ОКДП</t>
  </si>
  <si>
    <t>предмет договора</t>
  </si>
  <si>
    <t>2</t>
  </si>
  <si>
    <t>Закупка в электронном формате</t>
  </si>
  <si>
    <t>да/нет</t>
  </si>
  <si>
    <t>график осуществления процедур закупки</t>
  </si>
  <si>
    <t>код по ОКЕИ</t>
  </si>
  <si>
    <t>наименование</t>
  </si>
  <si>
    <t>единица измерения</t>
  </si>
  <si>
    <t>сведения о количестве (объеме)</t>
  </si>
  <si>
    <t>Условия договора</t>
  </si>
  <si>
    <t>Способ закупки                   (К - конкурс,                А - аукцион,         ЭА - электронный аукцион,                 ЗК - запрос котировок,                      ЗП - запрос предложений,                 ЕП - закупка у единственного поставщика)</t>
  </si>
  <si>
    <t>код по ОКАТО</t>
  </si>
  <si>
    <t xml:space="preserve">Заказчик: </t>
  </si>
  <si>
    <t xml:space="preserve">Адрес местонахождения заказчика: </t>
  </si>
  <si>
    <t>Телефон заказчика</t>
  </si>
  <si>
    <t>Электронная почта заказчика</t>
  </si>
  <si>
    <t xml:space="preserve">КПП: </t>
  </si>
  <si>
    <t>ИНН:</t>
  </si>
  <si>
    <t>ОКАТО:</t>
  </si>
  <si>
    <t>К</t>
  </si>
  <si>
    <t>регион поставки товаров (выполнения работ, оказания услуг)</t>
  </si>
  <si>
    <t>минимально необходимые требования,предъявляемые к закупаемым товарам (работам, услугам)</t>
  </si>
  <si>
    <t>шт</t>
  </si>
  <si>
    <t>нет</t>
  </si>
  <si>
    <t>45.23.1</t>
  </si>
  <si>
    <t>Приложение 1 к приказу</t>
  </si>
  <si>
    <t>№ ______ от ____________</t>
  </si>
  <si>
    <t>ОАО "Елабужское предприятие тепловых сетей"</t>
  </si>
  <si>
    <t>423600, Республика Татарстан, город  Елабуга, ул. Интренациональная, 9А</t>
  </si>
  <si>
    <t>(85557)3-32-20, 3-53-95</t>
  </si>
  <si>
    <t>__________________</t>
  </si>
  <si>
    <t>____________________</t>
  </si>
  <si>
    <t>февраль 2014г.</t>
  </si>
  <si>
    <t>март 2014г.</t>
  </si>
  <si>
    <t>июль 2014г.</t>
  </si>
  <si>
    <t>01.03.2014-30.09.2014</t>
  </si>
  <si>
    <t>15.05.2014-15.09.2014</t>
  </si>
  <si>
    <t>15.04.2014-15.11.2014</t>
  </si>
  <si>
    <t>Начальник ПТО</t>
  </si>
  <si>
    <t>___________________</t>
  </si>
  <si>
    <t>на 2014 год ОАО "Елабужское ПТС"</t>
  </si>
  <si>
    <t>Генеральный директор</t>
  </si>
  <si>
    <t>______________________</t>
  </si>
  <si>
    <t>Начальник СТС</t>
  </si>
  <si>
    <t>Главный бухгалтер</t>
  </si>
  <si>
    <t>Савина И.Г.</t>
  </si>
  <si>
    <t>Салахов Р.Р.</t>
  </si>
  <si>
    <t>Гильмиталипов И.Н.</t>
  </si>
  <si>
    <t>Начальник службы КИПиА</t>
  </si>
  <si>
    <t>Григорьев И.Н.</t>
  </si>
  <si>
    <t>Шаяхметов Р.М.</t>
  </si>
  <si>
    <t>Начальник ООТиПК</t>
  </si>
  <si>
    <t>Утяганов Р.Г.</t>
  </si>
  <si>
    <t>Начальник АТЦ</t>
  </si>
  <si>
    <t>Можаров А.А.</t>
  </si>
  <si>
    <t>Начальник СК</t>
  </si>
  <si>
    <t>Мингалиев А.В.</t>
  </si>
  <si>
    <t>Начальник СЭХ</t>
  </si>
  <si>
    <t>Карпов С.А.</t>
  </si>
  <si>
    <t>Начальник ТИ</t>
  </si>
  <si>
    <t>Шипаева Т.В.</t>
  </si>
  <si>
    <t xml:space="preserve"> Камалетдинов И.И.</t>
  </si>
  <si>
    <t xml:space="preserve"> Курышев А.В.</t>
  </si>
  <si>
    <t>_____________________</t>
  </si>
  <si>
    <t>34.3                  50,3</t>
  </si>
  <si>
    <t>3430000  5030000</t>
  </si>
  <si>
    <t>Запасные части для автомобильной и спец.техники</t>
  </si>
  <si>
    <t>шт/ком.уп.</t>
  </si>
  <si>
    <t>сог.тех.зад.</t>
  </si>
  <si>
    <t>01.2014г.</t>
  </si>
  <si>
    <t>01.01.14 - 31.12.2014</t>
  </si>
  <si>
    <t>25.11     31.65.2</t>
  </si>
  <si>
    <t>2511010 (2511100-2511159), 2910000</t>
  </si>
  <si>
    <t xml:space="preserve">Автошины  </t>
  </si>
  <si>
    <t>796</t>
  </si>
  <si>
    <t>по факту</t>
  </si>
  <si>
    <t>02.2014г.</t>
  </si>
  <si>
    <t>01.02.14 - 31.12..2014</t>
  </si>
  <si>
    <t>23.2</t>
  </si>
  <si>
    <t>2320300</t>
  </si>
  <si>
    <t>23.20</t>
  </si>
  <si>
    <t>20212.2320</t>
  </si>
  <si>
    <t>л</t>
  </si>
  <si>
    <t>1816000                    192 0000</t>
  </si>
  <si>
    <t>комп.</t>
  </si>
  <si>
    <t>06.2014г.</t>
  </si>
  <si>
    <t>01.06.14 - 31.12.2014</t>
  </si>
  <si>
    <t>шт.</t>
  </si>
  <si>
    <t>74.30</t>
  </si>
  <si>
    <t>ед.</t>
  </si>
  <si>
    <t>74.309               29.22.9</t>
  </si>
  <si>
    <t>7420000                     2915299</t>
  </si>
  <si>
    <t>Наладка приборов безопасности автокранов 2 ед.</t>
  </si>
  <si>
    <t>29.22.9</t>
  </si>
  <si>
    <t>Ремонт автокранов</t>
  </si>
  <si>
    <t>01.02.14 - 31.12.2014</t>
  </si>
  <si>
    <t>74309               29.22.9</t>
  </si>
  <si>
    <t>Ремонт приборов безопасности автокрана</t>
  </si>
  <si>
    <t>50.2</t>
  </si>
  <si>
    <t>502.0480</t>
  </si>
  <si>
    <t>ТО и ремонт газового оборудования автомобилей</t>
  </si>
  <si>
    <t>50.20</t>
  </si>
  <si>
    <t>502.0000</t>
  </si>
  <si>
    <t>Ремонт гидравлики спецтехники</t>
  </si>
  <si>
    <t>50.20.1</t>
  </si>
  <si>
    <t>5020010            5020100-5020480</t>
  </si>
  <si>
    <t>ТО и ремонт Хундай Соната</t>
  </si>
  <si>
    <t>ТО и ремонт Тойота Королла</t>
  </si>
  <si>
    <t>ТО и ремонт ВАЗ.Газель</t>
  </si>
  <si>
    <t>Спец.ремонт спец.техники</t>
  </si>
  <si>
    <t>60.24.3</t>
  </si>
  <si>
    <t>Услуги автокранов г/п 25т.</t>
  </si>
  <si>
    <t>тыс.км.</t>
  </si>
  <si>
    <t>66.03.3</t>
  </si>
  <si>
    <t>Оказание услуг по ОСАГО ТС</t>
  </si>
  <si>
    <t>03.2014г.</t>
  </si>
  <si>
    <t>01.03.14 - 31.12.2014</t>
  </si>
  <si>
    <t>5020480        5020200</t>
  </si>
  <si>
    <t>Технический осмотр автотранспорта</t>
  </si>
  <si>
    <t>80.4                 80.42</t>
  </si>
  <si>
    <t>8040059              8090000</t>
  </si>
  <si>
    <t>Ежегодное обучение водителей БДД</t>
  </si>
  <si>
    <t>чел.</t>
  </si>
  <si>
    <t>05.2014г.</t>
  </si>
  <si>
    <t>01.05.14 - 31.12.2014</t>
  </si>
  <si>
    <t>Технический осмотр тракторов</t>
  </si>
  <si>
    <t>796,839,715</t>
  </si>
  <si>
    <t xml:space="preserve"> 796,  839 </t>
  </si>
  <si>
    <t>Масло М 10 Г 2 К, М 8 Г 2 К, 8 В, И-20, И-50</t>
  </si>
  <si>
    <t>сведения о начальной (максимальной) цена договора, в руб.</t>
  </si>
  <si>
    <t>21.12</t>
  </si>
  <si>
    <t>2101030</t>
  </si>
  <si>
    <t>Бумага д\ксерокса, писчая, факсовая</t>
  </si>
  <si>
    <t>01.01.-31.12.2014</t>
  </si>
  <si>
    <t>41.599</t>
  </si>
  <si>
    <t>2101382</t>
  </si>
  <si>
    <t>Бланочная продукция</t>
  </si>
  <si>
    <t>01.01-.31.12..2014</t>
  </si>
  <si>
    <t>74.73,85.14.5</t>
  </si>
  <si>
    <t>8573102</t>
  </si>
  <si>
    <t>Дератизация</t>
  </si>
  <si>
    <t>кв.м</t>
  </si>
  <si>
    <t>51.3</t>
  </si>
  <si>
    <t>4110100</t>
  </si>
  <si>
    <t>Питьевая вода</t>
  </si>
  <si>
    <t>93.01</t>
  </si>
  <si>
    <t>9311110</t>
  </si>
  <si>
    <t>Моющие средства</t>
  </si>
  <si>
    <t>07.2014г.</t>
  </si>
  <si>
    <t>Стирка спец.одежды</t>
  </si>
  <si>
    <t>715,778,796</t>
  </si>
  <si>
    <t>055,062</t>
  </si>
  <si>
    <t>шт.кг.уп.</t>
  </si>
  <si>
    <t>12.2013г.</t>
  </si>
  <si>
    <t>74.30.9</t>
  </si>
  <si>
    <t>7492089</t>
  </si>
  <si>
    <t>Расчёт и экспертиза нормативов удельного расхода топлива на отпущенную тепловую энергию от котельных ОАО "Елабужское ПТС" в соответствиис приказом Минэнерго РФ №323 от 30.12.2008, включая сопровождение в Министерстве Промышленности и Торговли РТ до утверждения норматива.</t>
  </si>
  <si>
    <t>ЗП</t>
  </si>
  <si>
    <t>Выдача ордеров на проведение земляных работ</t>
  </si>
  <si>
    <t>ЕП</t>
  </si>
  <si>
    <t>01.2014-12.2014г</t>
  </si>
  <si>
    <t>01.01-.01.03.2014</t>
  </si>
  <si>
    <t>01.01-.01.12.2014</t>
  </si>
  <si>
    <t>51.47</t>
  </si>
  <si>
    <t>3699010, 5139000</t>
  </si>
  <si>
    <t>72.40</t>
  </si>
  <si>
    <t>ежем.</t>
  </si>
  <si>
    <t>52.48.13</t>
  </si>
  <si>
    <t>поставка спец одежды , спецобуви и СИЗ</t>
  </si>
  <si>
    <t>18.21,18.24.23, 19.3</t>
  </si>
  <si>
    <t>112,166</t>
  </si>
  <si>
    <t>л., кг</t>
  </si>
  <si>
    <t>112,167</t>
  </si>
  <si>
    <t>ГСМ , дизельное топливо (А-76, Аи-92,Газ) прочие рабочие жидкости</t>
  </si>
  <si>
    <t>Литол, солидол, тосол, тормозная жидкость ,нигрол (прочие рабочие жилкости)</t>
  </si>
  <si>
    <t>24.51.3</t>
  </si>
  <si>
    <t>Оказание услуг по сопровождению электронного периодического справочника КонсультантПлюс (информационное обслуживание)</t>
  </si>
  <si>
    <t xml:space="preserve">Услуги по заправке картрижей </t>
  </si>
  <si>
    <t>Услуги по размещению информации в сми</t>
  </si>
  <si>
    <t>92.7</t>
  </si>
  <si>
    <t>Приобретение детских путевок в оздоровительные лагеря</t>
  </si>
  <si>
    <t>22.1, 74.40</t>
  </si>
  <si>
    <t>Восстановление благоустройства территории после проведенного текущего ремонта в г. Елабуга</t>
  </si>
  <si>
    <t>01.04.2014-30.10.2014</t>
  </si>
  <si>
    <t>соответствие ГОСТ и ТУ</t>
  </si>
  <si>
    <t>52.48.13   72.20   74.14</t>
  </si>
  <si>
    <t>3313050   5235020   7220000</t>
  </si>
  <si>
    <t>Обновление сметной программы  Гранд-Смета</t>
  </si>
  <si>
    <t>657</t>
  </si>
  <si>
    <t>01.02.-01.12.2014.</t>
  </si>
  <si>
    <t>80.30</t>
  </si>
  <si>
    <t>8040000</t>
  </si>
  <si>
    <t>539</t>
  </si>
  <si>
    <t>01.01-01.11.2014</t>
  </si>
  <si>
    <t>22.22,2219010</t>
  </si>
  <si>
    <t>7260000</t>
  </si>
  <si>
    <t>Подписка на периодические издания на I полугодие</t>
  </si>
  <si>
    <t>365</t>
  </si>
  <si>
    <t>январь 2014г.</t>
  </si>
  <si>
    <t>366</t>
  </si>
  <si>
    <t>01.01.2014-31.12.2014</t>
  </si>
  <si>
    <t>01 2014г.,07.2014</t>
  </si>
  <si>
    <t xml:space="preserve">Услуги по трансляции на телевидении </t>
  </si>
  <si>
    <t>74.30.1.</t>
  </si>
  <si>
    <t>7422000</t>
  </si>
  <si>
    <t>24.66.4</t>
  </si>
  <si>
    <t xml:space="preserve">2411151,241510130-2429020 </t>
  </si>
  <si>
    <t>Услуги почтовой связи</t>
  </si>
  <si>
    <t>6410000-6412000</t>
  </si>
  <si>
    <t>2618309,2618170,2618150,2618239</t>
  </si>
  <si>
    <t>Услуги гидрометеоцентра</t>
  </si>
  <si>
    <t>РТ г. Елабуга</t>
  </si>
  <si>
    <t>ЗК</t>
  </si>
  <si>
    <t>ЗК,ЗП</t>
  </si>
  <si>
    <t>ЗП,ЗК</t>
  </si>
  <si>
    <t>ЕП,ЗП,ЗК</t>
  </si>
  <si>
    <t>ЗП,ЕП</t>
  </si>
  <si>
    <t>ЕП,ЗП</t>
  </si>
  <si>
    <t>Подготовка и проведение аттестации водно-химической лаборатории</t>
  </si>
  <si>
    <t>715,778,797</t>
  </si>
  <si>
    <t>51.38.28</t>
  </si>
  <si>
    <t>Поставка химреактивы и реагенты</t>
  </si>
  <si>
    <t>Поставка хим посуда</t>
  </si>
  <si>
    <t>168</t>
  </si>
  <si>
    <t>тн</t>
  </si>
  <si>
    <t>74.30.1</t>
  </si>
  <si>
    <t>лабораторные исследования по программе производственного контроля ГВС</t>
  </si>
  <si>
    <t>наличие аккредитации</t>
  </si>
  <si>
    <t>ЗП,ЗК,ЕП</t>
  </si>
  <si>
    <t>65.23.3</t>
  </si>
  <si>
    <t>25.1</t>
  </si>
  <si>
    <t>2519882</t>
  </si>
  <si>
    <t>ПРОТИВОГАЗЫ:</t>
  </si>
  <si>
    <t>Костюмы -Л-1</t>
  </si>
  <si>
    <t>33.10</t>
  </si>
  <si>
    <t>7522020</t>
  </si>
  <si>
    <t>Радиометр-ренгометр-"Радэкс -1500+"</t>
  </si>
  <si>
    <t>1.</t>
  </si>
  <si>
    <t>25.24.1</t>
  </si>
  <si>
    <t>Респиратор Р-2</t>
  </si>
  <si>
    <t>2519880</t>
  </si>
  <si>
    <t>Сумка санитарная с полной укладкой  на 30 человек.</t>
  </si>
  <si>
    <t>2.</t>
  </si>
  <si>
    <t>2928348</t>
  </si>
  <si>
    <t>Аптечка индивидуальная АИ-2</t>
  </si>
  <si>
    <t>Индивидуальный противохимический пакет ИПП-11</t>
  </si>
  <si>
    <t>Носилки санитарные в комплекте</t>
  </si>
  <si>
    <t>Знак нарукавный Красного креста (Красного полумесяца)</t>
  </si>
  <si>
    <t>Индивидуальный перевязочный пакет ИППМ</t>
  </si>
  <si>
    <t>Фонарь шахтерский СГД</t>
  </si>
  <si>
    <t xml:space="preserve">Обучение персонала по ГО, ЧС и ПБ: </t>
  </si>
  <si>
    <t>80.30.3</t>
  </si>
  <si>
    <t>Обучение должностных лиц ГО</t>
  </si>
  <si>
    <t>8030010</t>
  </si>
  <si>
    <t>Обучение персонала по ПТМ</t>
  </si>
  <si>
    <t>2928349</t>
  </si>
  <si>
    <t>2928350</t>
  </si>
  <si>
    <t>2928351</t>
  </si>
  <si>
    <t>2928352</t>
  </si>
  <si>
    <t>2928353</t>
  </si>
  <si>
    <t>01.02.14-01.06.14г.</t>
  </si>
  <si>
    <t>апрель 2014г.</t>
  </si>
  <si>
    <t>01.02.14.-01.06.14г.</t>
  </si>
  <si>
    <t>май 2014г.</t>
  </si>
  <si>
    <t>01.06.14.-01.08.14г.</t>
  </si>
  <si>
    <t>01.08.14.-01.10.14г.</t>
  </si>
  <si>
    <t>01.03.14.-01.05.14г.</t>
  </si>
  <si>
    <t>15.02.14.-18.02.14г.</t>
  </si>
  <si>
    <t>июнь 2014г.</t>
  </si>
  <si>
    <t>15.06.14.-20.06.14г.</t>
  </si>
  <si>
    <t>7492080</t>
  </si>
  <si>
    <t xml:space="preserve">Технический надзор за техническим состоянием безопасной эксплуатации промышленных дымовых труб (г. Елабуга; Елабужский район, пос.Тарловский) </t>
  </si>
  <si>
    <t>9460000, 9432000, 7424020</t>
  </si>
  <si>
    <t>Наружный и внутренний осмотр водогрейного котла КВГМ 30/150 ст.№5 рег.№Ч-962 ЦК №2 гЕлабуга, ул.Интернациональная, 9А</t>
  </si>
  <si>
    <t xml:space="preserve">Экспертиза промышленной безопасности (ЭПБ) внутреннего газопровода и газового оборудования кот."ДетСад №14" с утверждением заключения в органах Ростехнадзора г.Елабуга, ул.Тугарова, 24 </t>
  </si>
  <si>
    <t>Экспертиза промышленной безопасности ГГУ водогрейных котлов НР-20 ст.№1,2,3,4,5 кот."УПП ВОС" с утверждением заключения в органах Ростехнадзора г.Елабуга</t>
  </si>
  <si>
    <t>Экспертиза промышленной безопасности ГГУ водогрейных котлов КВГМ 30/150 ст.№1,2,3,5 ЦК №2 с утверждением заключения в органах Ростехнадзора г.Елабуга</t>
  </si>
  <si>
    <t xml:space="preserve">Режимно-наладочные испытания на газообразном топливе водогрейного котла КВГМ 30/150 ст.№5 рег.№Ч-862 ЦК №2 г.Елабуга </t>
  </si>
  <si>
    <t xml:space="preserve">Режимно-наладочные испытания на газообразном топливе водогрейного котла Е-0,73/95 ст.№1 кот."Тугарова" г.Елабуга </t>
  </si>
  <si>
    <t xml:space="preserve">Режимно-наладочные испытания на газообразном топливе водогрейного котла Е-0,73/95 ст.№2 кот."Тарловка" Елабужский район, пос.Тарловский </t>
  </si>
  <si>
    <t>Экспертное обследования автомобильного крана 14т КС-3577 рег.№43-21-8782-ПС с утверждением заключения в органах Ростехнадзора г.Елабуга</t>
  </si>
  <si>
    <t>Обследование приборов безопасности автомобильного крана 14т КС-3577 рег.№Ч-6444 г.Елабуга</t>
  </si>
  <si>
    <t>6613010, 6613020</t>
  </si>
  <si>
    <t>Страхование ОПО: 1) система теплоснабжения г.Елабуга; 2) участок транспортный (два автомобильных крана г/п 14т) г.Елабуга</t>
  </si>
  <si>
    <t>915, 796</t>
  </si>
  <si>
    <t>декабрь 2013г</t>
  </si>
  <si>
    <t>01.01.14 - 31.12.14гг</t>
  </si>
  <si>
    <t>октябрь 2014г.</t>
  </si>
  <si>
    <t>ноябрь - декабрь 2014г</t>
  </si>
  <si>
    <t>август - ноябрь 2014г</t>
  </si>
  <si>
    <t>февраль - апрель 2014г</t>
  </si>
  <si>
    <t>февраль - март 2014г</t>
  </si>
  <si>
    <t>февраль 2014г</t>
  </si>
  <si>
    <t>ЗП,К</t>
  </si>
  <si>
    <t>Поставка молочной продукции</t>
  </si>
  <si>
    <t>915,796</t>
  </si>
  <si>
    <t>Поставка медикаментов</t>
  </si>
  <si>
    <t>Поставка смывающих и (или) обезжиривающих средств</t>
  </si>
  <si>
    <t>Услуги по проведению предварительного и периодического медицинского осмотра работников</t>
  </si>
  <si>
    <t>Поставка оргтехники оборудования, компьютеры</t>
  </si>
  <si>
    <t>14.2</t>
  </si>
  <si>
    <t>1413172</t>
  </si>
  <si>
    <t>соответствие потребительским свойствам</t>
  </si>
  <si>
    <t>01.2014-11.2014г</t>
  </si>
  <si>
    <t>14.21</t>
  </si>
  <si>
    <t>1413171</t>
  </si>
  <si>
    <t>Прочие  виды минерального сырья (грунт растительный), семена</t>
  </si>
  <si>
    <t>14.3,51.11</t>
  </si>
  <si>
    <t>1400000,5121104</t>
  </si>
  <si>
    <t>наличие СРО,лицензии,аттестация персонала</t>
  </si>
  <si>
    <t>вывоз,сортировка и размещение (захоронение) твердых бытовых отходов (ТБО)</t>
  </si>
  <si>
    <t xml:space="preserve">Проведение испытаний электрозащитных средств </t>
  </si>
  <si>
    <t>50.20.2.</t>
  </si>
  <si>
    <t>295292</t>
  </si>
  <si>
    <t>ремонт эл.двигателей</t>
  </si>
  <si>
    <t>Проведение испытаний и измерений в электроустановках ОАО "ЕПТС"</t>
  </si>
  <si>
    <t>74.20.42</t>
  </si>
  <si>
    <t>7424020</t>
  </si>
  <si>
    <t>Ремонт и поверка электроизмерительных приборов</t>
  </si>
  <si>
    <t xml:space="preserve"> Определение места повреждения и ремонт кабельной линии о,4кВ от ТП-75 до ЦТП-73   </t>
  </si>
  <si>
    <t xml:space="preserve"> Отыскание места повреждения и ремонт кабельной линии 0,4кВ от ТП-94 до ЦТП-92   </t>
  </si>
  <si>
    <t xml:space="preserve"> Монтаж воздушной линии 0,4 кВ (СИП) от ТП-87 до ЦТП-91   </t>
  </si>
  <si>
    <t xml:space="preserve"> Средний ремонт трансформаторов ТМЗ -10/1600 ЦК</t>
  </si>
  <si>
    <t xml:space="preserve">Модернизация защиты электродвигателей сетевых насосов и механизмов водогрейных котлов ЦК </t>
  </si>
  <si>
    <t>Замена изношенного щита резервного питания на ЦК с возможностью технического учёта электроэнергии</t>
  </si>
  <si>
    <t>45.36</t>
  </si>
  <si>
    <t xml:space="preserve">Завершение внедрения АСКУЭ (комимерческий, почасовой учёт электроэнергии)  </t>
  </si>
  <si>
    <t>29.24.9</t>
  </si>
  <si>
    <t>Организация технического учёта электроэнергии</t>
  </si>
  <si>
    <t>Обслуживание системы АСКУЭ</t>
  </si>
  <si>
    <t>45.2</t>
  </si>
  <si>
    <t>Ремонт светового ограждения дымовой трубы ЦК</t>
  </si>
  <si>
    <t>Ремонт светового ограждения дымовой трубы котельная "Тугарова"</t>
  </si>
  <si>
    <t>33.20</t>
  </si>
  <si>
    <t xml:space="preserve">многофункциональный измеритель MI 3105  </t>
  </si>
  <si>
    <t>01.01.2014-31.12.2015</t>
  </si>
  <si>
    <t>01.01.2014-31.12.2016</t>
  </si>
  <si>
    <t>01.01.2014-31.12.2017</t>
  </si>
  <si>
    <t>01.01.2014-31.12.2018</t>
  </si>
  <si>
    <t>01.01.2014-31.12.2019</t>
  </si>
  <si>
    <t>01.01.2014-31.12.2020</t>
  </si>
  <si>
    <t>01.01.2014-31.12.2021</t>
  </si>
  <si>
    <t>01.01.2014-31.12.2022</t>
  </si>
  <si>
    <t>01.01.2014-31.12.2023</t>
  </si>
  <si>
    <t>01.01.2014-31.12.2024</t>
  </si>
  <si>
    <t>01.01.2014-31.12.2025</t>
  </si>
  <si>
    <t>01.01.2014-31.12.2026</t>
  </si>
  <si>
    <t>01.01.2014-31.12.2027</t>
  </si>
  <si>
    <t>01.01.2014-31.12.2028</t>
  </si>
  <si>
    <t>ЗП,К,ЗК</t>
  </si>
  <si>
    <t>23.2,23.20,28.11,24.3,27.34,33.2</t>
  </si>
  <si>
    <t>2422010,27147114,2929216,2890000,</t>
  </si>
  <si>
    <t>006,018,112,113,166,796,</t>
  </si>
  <si>
    <t>м,пог.м.,л,м3,кг,шт.</t>
  </si>
  <si>
    <t>Поставка электроматериалов</t>
  </si>
  <si>
    <t>Поставка металлопроката</t>
  </si>
  <si>
    <t>27.1</t>
  </si>
  <si>
    <t>2712000</t>
  </si>
  <si>
    <t>соответствие ГОСТ и ТУ,соответ-ие потребит.свойствам</t>
  </si>
  <si>
    <t>Поставка подшипников</t>
  </si>
  <si>
    <t>29.14</t>
  </si>
  <si>
    <t>2913000</t>
  </si>
  <si>
    <t>Поставка  хозинвентаря</t>
  </si>
  <si>
    <t>шт,л</t>
  </si>
  <si>
    <t>28.11,</t>
  </si>
  <si>
    <t>28900000</t>
  </si>
  <si>
    <t>006,168</t>
  </si>
  <si>
    <t>м,тн</t>
  </si>
  <si>
    <t>Щебень, галька,гравий,дробленый камень</t>
  </si>
  <si>
    <t>Песок, ПГС</t>
  </si>
  <si>
    <t>Охранные услуги</t>
  </si>
  <si>
    <t>7424000</t>
  </si>
  <si>
    <t>Поставка метизы (болты,гайки)</t>
  </si>
  <si>
    <t>9010020</t>
  </si>
  <si>
    <t>90.00.2</t>
  </si>
  <si>
    <t>Поставка ЖБИ</t>
  </si>
  <si>
    <t xml:space="preserve">Ремонт и калибровка средств измерений </t>
  </si>
  <si>
    <t>01.05.2014-30.10.2014</t>
  </si>
  <si>
    <t>64.20.11</t>
  </si>
  <si>
    <t>6420000</t>
  </si>
  <si>
    <t xml:space="preserve">Услуги корпоративной связи ОАО "МТС" </t>
  </si>
  <si>
    <t>21.03.2014-20.03.2015</t>
  </si>
  <si>
    <t>6420020</t>
  </si>
  <si>
    <t>Услуги местной и внутризоновой телефонной связи ОАО "Таттелеком"</t>
  </si>
  <si>
    <t>13.03.2014-12.03.2015</t>
  </si>
  <si>
    <t xml:space="preserve">Междугороное соединение Ростелеком </t>
  </si>
  <si>
    <t>01.03.2014-28.02.2015</t>
  </si>
  <si>
    <t>64.20.12</t>
  </si>
  <si>
    <t xml:space="preserve">Оказание телематических услуг связи </t>
  </si>
  <si>
    <t>74.8</t>
  </si>
  <si>
    <t xml:space="preserve">ТО и ремонт телеметрии, радиостанции, мини АТС, пожарная сигнализация </t>
  </si>
  <si>
    <t>декабрь 2013г.</t>
  </si>
  <si>
    <t>оказание услук связи ОАО "Мегафон"</t>
  </si>
  <si>
    <t>71.34.5</t>
  </si>
  <si>
    <t>Аренда оборудования (течеискатель)</t>
  </si>
  <si>
    <t xml:space="preserve">Использование радиочастотного спектра </t>
  </si>
  <si>
    <t>аккредитация лаборатории КИПиА</t>
  </si>
  <si>
    <t>Завершение работ по диспетчеризации (по всем потребителям и объектам ПТС)</t>
  </si>
  <si>
    <t>согласно технического задания</t>
  </si>
  <si>
    <t>33.2</t>
  </si>
  <si>
    <t>2929216</t>
  </si>
  <si>
    <t>кг</t>
  </si>
  <si>
    <t>приборы КИПиА (расходомеры  холодной воды с выходом для передачи данных в ЦТП,б. ЕУРБ,ЦК; узлы учета тепловой энергии в 4-х ЦТП, Б. ЕУРБ, замена приборов контроля и автоматики ЦК, расходомер по пару ЦК, ремонт узлов регулирования в ЦТП)</t>
  </si>
  <si>
    <t>29.13</t>
  </si>
  <si>
    <t>2912260</t>
  </si>
  <si>
    <t>краны шаровые, 3-х ходовые , вентиля игольчатые  Ду 15, Ру 16</t>
  </si>
  <si>
    <t>24.3,28.11,28.62,28.63,33.2,</t>
  </si>
  <si>
    <t>2929216,2422010,2890000,2893000</t>
  </si>
  <si>
    <t>Поставка паронита</t>
  </si>
  <si>
    <t>ЗП,ЗК,К</t>
  </si>
  <si>
    <t>услуга</t>
  </si>
  <si>
    <t>Захронение и утилизация отходов I-IV класса опасности.</t>
  </si>
  <si>
    <t>лицензия</t>
  </si>
  <si>
    <t>тн.</t>
  </si>
  <si>
    <t>январь 2014 г.</t>
  </si>
  <si>
    <t>01.02.14-31.12.14</t>
  </si>
  <si>
    <t>51.4</t>
  </si>
  <si>
    <t>Закупка баков ТБО</t>
  </si>
  <si>
    <t>ИНН, ОГРН</t>
  </si>
  <si>
    <t>февраль 2014 г.</t>
  </si>
  <si>
    <t>15.02.14-15.03.14</t>
  </si>
  <si>
    <t>Лабораторные анализы воды.</t>
  </si>
  <si>
    <t>ноябрь 2014г.</t>
  </si>
  <si>
    <t>01.11.14-31.12.15</t>
  </si>
  <si>
    <t>50.20.3</t>
  </si>
  <si>
    <t>Моика автотранспорта</t>
  </si>
  <si>
    <t>ИНН,ОГРН</t>
  </si>
  <si>
    <t xml:space="preserve">Прием и захронение ТБО </t>
  </si>
  <si>
    <t>м3</t>
  </si>
  <si>
    <t>15.01.14-31.12.14</t>
  </si>
  <si>
    <t xml:space="preserve">Лабораторные анализы воздуха </t>
  </si>
  <si>
    <t>01.11.14-31.12.14</t>
  </si>
  <si>
    <t>73.10</t>
  </si>
  <si>
    <t>Разработка экологической документации</t>
  </si>
  <si>
    <t>Захронение и утилизация минеральной ваты</t>
  </si>
  <si>
    <t>37</t>
  </si>
  <si>
    <t>О приеме вторсырья (макулатура, АКБ)</t>
  </si>
  <si>
    <t>10.10.14-31.12.14</t>
  </si>
  <si>
    <t>75.11</t>
  </si>
  <si>
    <t>924150000000</t>
  </si>
  <si>
    <t>Экологические платежи за негативное воздействие на окружающую среду</t>
  </si>
  <si>
    <t>ИНН, КПП</t>
  </si>
  <si>
    <t>74.20</t>
  </si>
  <si>
    <t>7426000</t>
  </si>
  <si>
    <t>Получение прогнозов высокого уровня загрязнения атмосферного воздуха в периоды неблагоприятных метеорологических условий)</t>
  </si>
  <si>
    <t>Налоговая декларация по водному налогу</t>
  </si>
  <si>
    <t>ИНН,КПП</t>
  </si>
  <si>
    <t>20.01.14-31.12.15</t>
  </si>
  <si>
    <t>Лабораторные исследования по программе производственного контроля ГВС</t>
  </si>
  <si>
    <t>01.01.14-31.12.14</t>
  </si>
  <si>
    <t>9241500000</t>
  </si>
  <si>
    <t xml:space="preserve">Курсы повышения квалификации </t>
  </si>
  <si>
    <t>01.01.2014</t>
  </si>
  <si>
    <t>ИМУЩЕСТВО ГО и ЧС согласно табеля оснащения территориальных формирований и НАСФ:</t>
  </si>
  <si>
    <t>Исполнительный  директор - Главный инженер</t>
  </si>
  <si>
    <t xml:space="preserve">Заместитель генерального директора по  финансам </t>
  </si>
  <si>
    <t>29.22.9, 74.30</t>
  </si>
  <si>
    <t>9460000, 9432000, 7424020,7492080</t>
  </si>
  <si>
    <t>29.22.9,74.30</t>
  </si>
  <si>
    <t>7424020, 9430000, 7422070,7492080</t>
  </si>
  <si>
    <t xml:space="preserve">Канцелярские товары </t>
  </si>
  <si>
    <t>Начальник ГО,Чси ПБ</t>
  </si>
  <si>
    <t>Галанин Е.Н.</t>
  </si>
  <si>
    <t>Начальник АХО</t>
  </si>
  <si>
    <t>Агафонова Л.Р.</t>
  </si>
  <si>
    <t xml:space="preserve">Поставка технической соли </t>
  </si>
  <si>
    <t>Утвержденно тариф. коммитетом</t>
  </si>
  <si>
    <t>Данные по смете расходов</t>
  </si>
  <si>
    <t>тунгускова</t>
  </si>
  <si>
    <t>Юра Свидинск.</t>
  </si>
  <si>
    <t>Юра</t>
  </si>
  <si>
    <t>Дружинин</t>
  </si>
  <si>
    <t>Галанин</t>
  </si>
  <si>
    <t>Гуля</t>
  </si>
  <si>
    <t>ГП-7Б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</si>
</sst>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  <numFmt numFmtId="167" formatCode="0.0"/>
    <numFmt numFmtId="168" formatCode="0.0000"/>
    <numFmt numFmtId="169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u val="single"/>
      <sz val="11.5"/>
      <color indexed="12"/>
      <name val="Calibri"/>
      <family val="2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u val="single"/>
      <sz val="11.5"/>
      <color theme="10"/>
      <name val="Calibri"/>
      <family val="2"/>
    </font>
    <font>
      <sz val="11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5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3" fontId="51" fillId="33" borderId="0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horizontal="left" vertical="center"/>
      <protection/>
    </xf>
    <xf numFmtId="49" fontId="54" fillId="0" borderId="0" xfId="0" applyNumberFormat="1" applyFont="1" applyFill="1" applyAlignment="1" applyProtection="1">
      <alignment horizontal="center" vertical="center"/>
      <protection/>
    </xf>
    <xf numFmtId="3" fontId="54" fillId="0" borderId="0" xfId="0" applyNumberFormat="1" applyFont="1" applyFill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49" fontId="55" fillId="0" borderId="0" xfId="0" applyNumberFormat="1" applyFont="1" applyFill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6" fillId="0" borderId="10" xfId="42" applyFont="1" applyFill="1" applyBorder="1" applyAlignment="1" applyProtection="1">
      <alignment horizontal="center" vertical="center"/>
      <protection/>
    </xf>
    <xf numFmtId="3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3" fontId="55" fillId="0" borderId="10" xfId="0" applyNumberFormat="1" applyFont="1" applyFill="1" applyBorder="1" applyAlignment="1" applyProtection="1">
      <alignment horizontal="center" vertical="center" wrapText="1"/>
      <protection/>
    </xf>
    <xf numFmtId="16" fontId="54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/>
      <protection/>
    </xf>
    <xf numFmtId="3" fontId="5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16" fontId="54" fillId="0" borderId="10" xfId="0" applyNumberFormat="1" applyFont="1" applyFill="1" applyBorder="1" applyAlignment="1" applyProtection="1">
      <alignment horizontal="center" vertical="center"/>
      <protection/>
    </xf>
    <xf numFmtId="16" fontId="54" fillId="33" borderId="10" xfId="0" applyNumberFormat="1" applyFont="1" applyFill="1" applyBorder="1" applyAlignment="1" applyProtection="1">
      <alignment horizontal="center" vertical="center" wrapText="1"/>
      <protection/>
    </xf>
    <xf numFmtId="3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left" vertical="center"/>
      <protection/>
    </xf>
    <xf numFmtId="49" fontId="54" fillId="33" borderId="10" xfId="0" applyNumberFormat="1" applyFont="1" applyFill="1" applyBorder="1" applyAlignment="1" applyProtection="1">
      <alignment horizontal="center" vertical="center" wrapText="1"/>
      <protection/>
    </xf>
    <xf numFmtId="3" fontId="54" fillId="33" borderId="10" xfId="0" applyNumberFormat="1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17" fontId="7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" fontId="54" fillId="0" borderId="10" xfId="0" applyNumberFormat="1" applyFont="1" applyFill="1" applyBorder="1" applyAlignment="1" applyProtection="1">
      <alignment horizontal="center" vertical="center"/>
      <protection/>
    </xf>
    <xf numFmtId="14" fontId="54" fillId="0" borderId="10" xfId="0" applyNumberFormat="1" applyFont="1" applyFill="1" applyBorder="1" applyAlignment="1" applyProtection="1">
      <alignment horizontal="center" vertical="center"/>
      <protection/>
    </xf>
    <xf numFmtId="49" fontId="54" fillId="33" borderId="10" xfId="0" applyNumberFormat="1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left" vertical="center" wrapText="1"/>
      <protection/>
    </xf>
    <xf numFmtId="17" fontId="54" fillId="33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3" fontId="55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7" fontId="54" fillId="0" borderId="10" xfId="0" applyNumberFormat="1" applyFont="1" applyFill="1" applyBorder="1" applyAlignment="1" applyProtection="1">
      <alignment horizontal="center" vertical="center"/>
      <protection/>
    </xf>
    <xf numFmtId="16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54" fillId="0" borderId="10" xfId="0" applyNumberFormat="1" applyFont="1" applyFill="1" applyBorder="1" applyAlignment="1" applyProtection="1">
      <alignment horizontal="left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3" fontId="54" fillId="0" borderId="0" xfId="0" applyNumberFormat="1" applyFont="1" applyFill="1" applyAlignment="1" applyProtection="1">
      <alignment horizontal="center" vertical="center" wrapText="1"/>
      <protection/>
    </xf>
    <xf numFmtId="0" fontId="54" fillId="35" borderId="10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2" fillId="6" borderId="11" xfId="0" applyFont="1" applyFill="1" applyBorder="1" applyAlignment="1" applyProtection="1">
      <alignment horizontal="center" vertical="center" wrapText="1"/>
      <protection/>
    </xf>
    <xf numFmtId="0" fontId="52" fillId="6" borderId="12" xfId="0" applyFont="1" applyFill="1" applyBorder="1" applyAlignment="1" applyProtection="1">
      <alignment horizontal="center" vertical="center" wrapText="1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vertical="center" wrapText="1"/>
      <protection/>
    </xf>
    <xf numFmtId="0" fontId="54" fillId="0" borderId="15" xfId="0" applyFont="1" applyFill="1" applyBorder="1" applyAlignment="1" applyProtection="1">
      <alignment vertical="center" wrapText="1"/>
      <protection/>
    </xf>
    <xf numFmtId="0" fontId="54" fillId="0" borderId="16" xfId="0" applyFont="1" applyFill="1" applyBorder="1" applyAlignment="1" applyProtection="1">
      <alignment vertical="center" wrapText="1"/>
      <protection/>
    </xf>
    <xf numFmtId="0" fontId="57" fillId="0" borderId="10" xfId="0" applyFont="1" applyBorder="1" applyAlignment="1">
      <alignment vertical="center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right" vertical="center" wrapText="1"/>
      <protection/>
    </xf>
    <xf numFmtId="0" fontId="54" fillId="0" borderId="16" xfId="0" applyFont="1" applyFill="1" applyBorder="1" applyAlignment="1" applyProtection="1">
      <alignment horizontal="right" vertical="center" wrapText="1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16" xfId="0" applyNumberFormat="1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Alignment="1" applyProtection="1">
      <alignment horizontal="left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49" fontId="54" fillId="0" borderId="14" xfId="0" applyNumberFormat="1" applyFont="1" applyFill="1" applyBorder="1" applyAlignment="1" applyProtection="1">
      <alignment horizontal="center" vertical="center"/>
      <protection/>
    </xf>
    <xf numFmtId="49" fontId="54" fillId="0" borderId="15" xfId="0" applyNumberFormat="1" applyFont="1" applyFill="1" applyBorder="1" applyAlignment="1" applyProtection="1">
      <alignment horizontal="center" vertical="center"/>
      <protection/>
    </xf>
    <xf numFmtId="49" fontId="54" fillId="0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2"/>
  <sheetViews>
    <sheetView tabSelected="1" zoomScalePageLayoutView="0" workbookViewId="0" topLeftCell="A16">
      <pane xSplit="4" ySplit="3" topLeftCell="E49" activePane="bottomRight" state="frozen"/>
      <selection pane="topLeft" activeCell="A16" sqref="A16"/>
      <selection pane="topRight" activeCell="E16" sqref="E16"/>
      <selection pane="bottomLeft" activeCell="A19" sqref="A19"/>
      <selection pane="bottomRight" activeCell="P49" sqref="P49"/>
    </sheetView>
  </sheetViews>
  <sheetFormatPr defaultColWidth="9.140625" defaultRowHeight="15"/>
  <cols>
    <col min="1" max="1" width="4.421875" style="7" bestFit="1" customWidth="1"/>
    <col min="2" max="2" width="11.57421875" style="7" customWidth="1"/>
    <col min="3" max="3" width="13.00390625" style="7" customWidth="1"/>
    <col min="4" max="4" width="58.421875" style="2" customWidth="1"/>
    <col min="5" max="5" width="13.8515625" style="6" customWidth="1"/>
    <col min="6" max="6" width="16.57421875" style="3" hidden="1" customWidth="1"/>
    <col min="7" max="7" width="12.57421875" style="3" hidden="1" customWidth="1"/>
    <col min="8" max="8" width="16.28125" style="3" hidden="1" customWidth="1"/>
    <col min="9" max="9" width="19.7109375" style="3" hidden="1" customWidth="1"/>
    <col min="10" max="10" width="17.7109375" style="3" hidden="1" customWidth="1"/>
    <col min="11" max="11" width="14.8515625" style="3" hidden="1" customWidth="1"/>
    <col min="12" max="12" width="19.00390625" style="3" hidden="1" customWidth="1"/>
    <col min="13" max="13" width="44.140625" style="7" hidden="1" customWidth="1"/>
    <col min="14" max="14" width="14.8515625" style="7" hidden="1" customWidth="1"/>
    <col min="15" max="15" width="19.140625" style="7" bestFit="1" customWidth="1"/>
    <col min="16" max="16" width="19.140625" style="114" customWidth="1"/>
    <col min="17" max="17" width="17.7109375" style="1" hidden="1" customWidth="1"/>
    <col min="18" max="16384" width="9.140625" style="1" customWidth="1"/>
  </cols>
  <sheetData>
    <row r="1" spans="1:16" ht="15">
      <c r="A1" s="33"/>
      <c r="B1" s="33"/>
      <c r="C1" s="33"/>
      <c r="D1" s="34"/>
      <c r="E1" s="35"/>
      <c r="F1" s="36"/>
      <c r="G1" s="36"/>
      <c r="H1" s="36"/>
      <c r="I1" s="36"/>
      <c r="J1" s="36"/>
      <c r="K1" s="36"/>
      <c r="L1" s="36"/>
      <c r="M1" s="142" t="s">
        <v>31</v>
      </c>
      <c r="N1" s="142"/>
      <c r="O1" s="142"/>
      <c r="P1" s="113"/>
    </row>
    <row r="2" spans="1:16" ht="15">
      <c r="A2" s="33"/>
      <c r="B2" s="33"/>
      <c r="C2" s="33"/>
      <c r="D2" s="37"/>
      <c r="E2" s="35"/>
      <c r="F2" s="36"/>
      <c r="G2" s="36"/>
      <c r="H2" s="36"/>
      <c r="I2" s="36"/>
      <c r="J2" s="36"/>
      <c r="K2" s="36"/>
      <c r="L2" s="36"/>
      <c r="M2" s="142" t="s">
        <v>32</v>
      </c>
      <c r="N2" s="142"/>
      <c r="O2" s="142"/>
      <c r="P2" s="113"/>
    </row>
    <row r="3" spans="1:16" ht="1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33"/>
      <c r="P3" s="113"/>
    </row>
    <row r="4" spans="1:16" ht="15">
      <c r="A4" s="145" t="s">
        <v>46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33"/>
      <c r="P4" s="113"/>
    </row>
    <row r="5" spans="1:16" ht="15">
      <c r="A5" s="33"/>
      <c r="B5" s="33"/>
      <c r="C5" s="33"/>
      <c r="D5" s="37"/>
      <c r="E5" s="35"/>
      <c r="F5" s="36"/>
      <c r="G5" s="36"/>
      <c r="H5" s="36"/>
      <c r="I5" s="36"/>
      <c r="J5" s="36"/>
      <c r="K5" s="36"/>
      <c r="L5" s="36"/>
      <c r="M5" s="33"/>
      <c r="N5" s="33"/>
      <c r="O5" s="33"/>
      <c r="P5" s="113"/>
    </row>
    <row r="6" spans="1:16" s="4" customFormat="1" ht="15.75">
      <c r="A6" s="130" t="s">
        <v>18</v>
      </c>
      <c r="B6" s="130"/>
      <c r="C6" s="130"/>
      <c r="D6" s="38" t="s">
        <v>33</v>
      </c>
      <c r="E6" s="39"/>
      <c r="F6" s="36"/>
      <c r="G6" s="36"/>
      <c r="H6" s="36"/>
      <c r="I6" s="36"/>
      <c r="J6" s="36"/>
      <c r="K6" s="36"/>
      <c r="L6" s="36"/>
      <c r="M6" s="33"/>
      <c r="N6" s="33"/>
      <c r="O6" s="33"/>
      <c r="P6" s="113"/>
    </row>
    <row r="7" spans="1:16" s="4" customFormat="1" ht="30">
      <c r="A7" s="131" t="s">
        <v>19</v>
      </c>
      <c r="B7" s="132"/>
      <c r="C7" s="133"/>
      <c r="D7" s="38" t="s">
        <v>34</v>
      </c>
      <c r="E7" s="39"/>
      <c r="F7" s="36"/>
      <c r="G7" s="36"/>
      <c r="H7" s="36"/>
      <c r="I7" s="36"/>
      <c r="J7" s="36"/>
      <c r="K7" s="36"/>
      <c r="L7" s="36"/>
      <c r="M7" s="33"/>
      <c r="N7" s="33"/>
      <c r="O7" s="33"/>
      <c r="P7" s="113"/>
    </row>
    <row r="8" spans="1:16" s="4" customFormat="1" ht="15.75">
      <c r="A8" s="130" t="s">
        <v>20</v>
      </c>
      <c r="B8" s="130"/>
      <c r="C8" s="130"/>
      <c r="D8" s="40" t="s">
        <v>35</v>
      </c>
      <c r="E8" s="39"/>
      <c r="F8" s="36"/>
      <c r="G8" s="36"/>
      <c r="H8" s="36"/>
      <c r="I8" s="36"/>
      <c r="J8" s="36"/>
      <c r="K8" s="36"/>
      <c r="L8" s="36"/>
      <c r="M8" s="33"/>
      <c r="N8" s="33"/>
      <c r="O8" s="33"/>
      <c r="P8" s="113"/>
    </row>
    <row r="9" spans="1:16" s="4" customFormat="1" ht="15.75">
      <c r="A9" s="130" t="s">
        <v>21</v>
      </c>
      <c r="B9" s="130"/>
      <c r="C9" s="130"/>
      <c r="D9" s="41"/>
      <c r="E9" s="39"/>
      <c r="F9" s="36"/>
      <c r="G9" s="36"/>
      <c r="H9" s="36"/>
      <c r="I9" s="36"/>
      <c r="J9" s="36"/>
      <c r="K9" s="36"/>
      <c r="L9" s="36"/>
      <c r="M9" s="33"/>
      <c r="N9" s="33"/>
      <c r="O9" s="33"/>
      <c r="P9" s="113"/>
    </row>
    <row r="10" spans="1:16" s="4" customFormat="1" ht="15.75">
      <c r="A10" s="130" t="s">
        <v>23</v>
      </c>
      <c r="B10" s="130"/>
      <c r="C10" s="134"/>
      <c r="D10" s="40">
        <v>1646020589</v>
      </c>
      <c r="E10" s="39"/>
      <c r="F10" s="36"/>
      <c r="G10" s="36"/>
      <c r="H10" s="36"/>
      <c r="I10" s="36"/>
      <c r="J10" s="36"/>
      <c r="K10" s="36"/>
      <c r="L10" s="36"/>
      <c r="M10" s="33"/>
      <c r="N10" s="33"/>
      <c r="O10" s="33"/>
      <c r="P10" s="113"/>
    </row>
    <row r="11" spans="1:16" s="4" customFormat="1" ht="15.75">
      <c r="A11" s="130" t="s">
        <v>22</v>
      </c>
      <c r="B11" s="130"/>
      <c r="C11" s="134"/>
      <c r="D11" s="40">
        <v>164601001</v>
      </c>
      <c r="E11" s="39"/>
      <c r="F11" s="36"/>
      <c r="G11" s="36"/>
      <c r="H11" s="36"/>
      <c r="I11" s="36"/>
      <c r="J11" s="36"/>
      <c r="K11" s="36"/>
      <c r="L11" s="36"/>
      <c r="M11" s="33"/>
      <c r="N11" s="33"/>
      <c r="O11" s="33"/>
      <c r="P11" s="113"/>
    </row>
    <row r="12" spans="1:16" s="4" customFormat="1" ht="15.75">
      <c r="A12" s="130" t="s">
        <v>24</v>
      </c>
      <c r="B12" s="130"/>
      <c r="C12" s="134"/>
      <c r="D12" s="42">
        <v>92415000000</v>
      </c>
      <c r="E12" s="39"/>
      <c r="F12" s="36"/>
      <c r="G12" s="36"/>
      <c r="H12" s="36"/>
      <c r="I12" s="36"/>
      <c r="J12" s="36"/>
      <c r="K12" s="36"/>
      <c r="L12" s="36"/>
      <c r="M12" s="33"/>
      <c r="N12" s="33"/>
      <c r="O12" s="33"/>
      <c r="P12" s="113"/>
    </row>
    <row r="13" spans="1:16" s="4" customFormat="1" ht="15.75">
      <c r="A13" s="33"/>
      <c r="B13" s="33"/>
      <c r="C13" s="33"/>
      <c r="D13" s="37"/>
      <c r="E13" s="39"/>
      <c r="F13" s="36"/>
      <c r="G13" s="36"/>
      <c r="H13" s="36"/>
      <c r="I13" s="36"/>
      <c r="J13" s="36"/>
      <c r="K13" s="36"/>
      <c r="L13" s="36"/>
      <c r="M13" s="33"/>
      <c r="N13" s="33"/>
      <c r="O13" s="33"/>
      <c r="P13" s="113"/>
    </row>
    <row r="14" spans="1:16" ht="15">
      <c r="A14" s="33"/>
      <c r="B14" s="33"/>
      <c r="C14" s="33"/>
      <c r="D14" s="37"/>
      <c r="E14" s="35"/>
      <c r="F14" s="36"/>
      <c r="G14" s="36"/>
      <c r="H14" s="36"/>
      <c r="I14" s="36"/>
      <c r="J14" s="36"/>
      <c r="K14" s="36"/>
      <c r="L14" s="36"/>
      <c r="M14" s="33"/>
      <c r="N14" s="33"/>
      <c r="O14" s="33"/>
      <c r="P14" s="113"/>
    </row>
    <row r="15" spans="1:16" s="5" customFormat="1" ht="15">
      <c r="A15" s="122" t="s">
        <v>1</v>
      </c>
      <c r="B15" s="141" t="s">
        <v>4</v>
      </c>
      <c r="C15" s="122" t="s">
        <v>5</v>
      </c>
      <c r="D15" s="135" t="s">
        <v>15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22" t="s">
        <v>16</v>
      </c>
      <c r="O15" s="135" t="s">
        <v>8</v>
      </c>
      <c r="P15" s="116"/>
    </row>
    <row r="16" spans="1:17" s="5" customFormat="1" ht="71.25" customHeight="1">
      <c r="A16" s="128"/>
      <c r="B16" s="128"/>
      <c r="C16" s="128"/>
      <c r="D16" s="135" t="s">
        <v>6</v>
      </c>
      <c r="E16" s="135" t="s">
        <v>27</v>
      </c>
      <c r="F16" s="138" t="s">
        <v>13</v>
      </c>
      <c r="G16" s="137"/>
      <c r="H16" s="136" t="s">
        <v>14</v>
      </c>
      <c r="I16" s="139" t="s">
        <v>26</v>
      </c>
      <c r="J16" s="140"/>
      <c r="K16" s="136" t="s">
        <v>135</v>
      </c>
      <c r="L16" s="143" t="s">
        <v>10</v>
      </c>
      <c r="M16" s="144"/>
      <c r="N16" s="128"/>
      <c r="O16" s="135"/>
      <c r="P16" s="122" t="s">
        <v>472</v>
      </c>
      <c r="Q16" s="124" t="s">
        <v>473</v>
      </c>
    </row>
    <row r="17" spans="1:17" s="5" customFormat="1" ht="138.75" customHeight="1">
      <c r="A17" s="129"/>
      <c r="B17" s="129"/>
      <c r="C17" s="129"/>
      <c r="D17" s="137"/>
      <c r="E17" s="135"/>
      <c r="F17" s="42" t="s">
        <v>11</v>
      </c>
      <c r="G17" s="42" t="s">
        <v>12</v>
      </c>
      <c r="H17" s="137"/>
      <c r="I17" s="42" t="s">
        <v>17</v>
      </c>
      <c r="J17" s="42" t="s">
        <v>12</v>
      </c>
      <c r="K17" s="137"/>
      <c r="L17" s="43" t="s">
        <v>3</v>
      </c>
      <c r="M17" s="43" t="s">
        <v>2</v>
      </c>
      <c r="N17" s="129"/>
      <c r="O17" s="43" t="s">
        <v>9</v>
      </c>
      <c r="P17" s="123"/>
      <c r="Q17" s="125"/>
    </row>
    <row r="18" spans="1:17" s="5" customFormat="1" ht="14.25">
      <c r="A18" s="44">
        <v>1</v>
      </c>
      <c r="B18" s="45" t="s">
        <v>7</v>
      </c>
      <c r="C18" s="44">
        <v>3</v>
      </c>
      <c r="D18" s="44">
        <v>4</v>
      </c>
      <c r="E18" s="44">
        <v>5</v>
      </c>
      <c r="F18" s="46">
        <v>6</v>
      </c>
      <c r="G18" s="46">
        <v>7</v>
      </c>
      <c r="H18" s="46">
        <v>8</v>
      </c>
      <c r="I18" s="46">
        <v>9</v>
      </c>
      <c r="J18" s="46">
        <v>10</v>
      </c>
      <c r="K18" s="46">
        <v>11</v>
      </c>
      <c r="L18" s="44">
        <v>12</v>
      </c>
      <c r="M18" s="44">
        <v>13</v>
      </c>
      <c r="N18" s="44">
        <v>14</v>
      </c>
      <c r="O18" s="44">
        <v>15</v>
      </c>
      <c r="P18" s="44"/>
      <c r="Q18" s="117"/>
    </row>
    <row r="19" spans="1:17" ht="63" customHeight="1">
      <c r="A19" s="40">
        <v>1</v>
      </c>
      <c r="B19" s="47" t="s">
        <v>70</v>
      </c>
      <c r="C19" s="48" t="s">
        <v>71</v>
      </c>
      <c r="D19" s="38" t="s">
        <v>72</v>
      </c>
      <c r="E19" s="48" t="s">
        <v>190</v>
      </c>
      <c r="F19" s="49" t="s">
        <v>133</v>
      </c>
      <c r="G19" s="50" t="s">
        <v>73</v>
      </c>
      <c r="H19" s="50" t="s">
        <v>74</v>
      </c>
      <c r="I19" s="42">
        <v>92415000000</v>
      </c>
      <c r="J19" s="42" t="s">
        <v>217</v>
      </c>
      <c r="K19" s="50">
        <v>650000</v>
      </c>
      <c r="L19" s="50" t="s">
        <v>75</v>
      </c>
      <c r="M19" s="40" t="s">
        <v>76</v>
      </c>
      <c r="N19" s="40" t="s">
        <v>163</v>
      </c>
      <c r="O19" s="40" t="s">
        <v>29</v>
      </c>
      <c r="P19" s="40">
        <f>691.73*1.048</f>
        <v>724.93304</v>
      </c>
      <c r="Q19" s="118"/>
    </row>
    <row r="20" spans="1:17" s="5" customFormat="1" ht="60">
      <c r="A20" s="40">
        <v>2</v>
      </c>
      <c r="B20" s="47" t="s">
        <v>77</v>
      </c>
      <c r="C20" s="48" t="s">
        <v>78</v>
      </c>
      <c r="D20" s="38" t="s">
        <v>79</v>
      </c>
      <c r="E20" s="48" t="s">
        <v>190</v>
      </c>
      <c r="F20" s="49" t="s">
        <v>80</v>
      </c>
      <c r="G20" s="50" t="s">
        <v>28</v>
      </c>
      <c r="H20" s="50" t="s">
        <v>81</v>
      </c>
      <c r="I20" s="42">
        <v>92415000000</v>
      </c>
      <c r="J20" s="42" t="s">
        <v>217</v>
      </c>
      <c r="K20" s="50">
        <v>150000</v>
      </c>
      <c r="L20" s="50" t="s">
        <v>82</v>
      </c>
      <c r="M20" s="40" t="s">
        <v>83</v>
      </c>
      <c r="N20" s="40" t="s">
        <v>218</v>
      </c>
      <c r="O20" s="40" t="s">
        <v>29</v>
      </c>
      <c r="P20" s="40" t="s">
        <v>476</v>
      </c>
      <c r="Q20" s="117"/>
    </row>
    <row r="21" spans="1:19" s="5" customFormat="1" ht="66.75" customHeight="1">
      <c r="A21" s="40">
        <v>3</v>
      </c>
      <c r="B21" s="49" t="s">
        <v>84</v>
      </c>
      <c r="C21" s="48" t="s">
        <v>85</v>
      </c>
      <c r="D21" s="38" t="s">
        <v>134</v>
      </c>
      <c r="E21" s="48" t="s">
        <v>190</v>
      </c>
      <c r="F21" s="49" t="s">
        <v>176</v>
      </c>
      <c r="G21" s="50" t="s">
        <v>177</v>
      </c>
      <c r="H21" s="50" t="s">
        <v>74</v>
      </c>
      <c r="I21" s="42">
        <v>92415000000</v>
      </c>
      <c r="J21" s="42" t="s">
        <v>217</v>
      </c>
      <c r="K21" s="50">
        <v>242000</v>
      </c>
      <c r="L21" s="50" t="s">
        <v>75</v>
      </c>
      <c r="M21" s="40" t="s">
        <v>76</v>
      </c>
      <c r="N21" s="40" t="s">
        <v>218</v>
      </c>
      <c r="O21" s="40" t="s">
        <v>29</v>
      </c>
      <c r="P21" s="40" t="s">
        <v>476</v>
      </c>
      <c r="Q21" s="117"/>
      <c r="R21" s="5">
        <v>462.2334</v>
      </c>
      <c r="S21" s="5" t="s">
        <v>479</v>
      </c>
    </row>
    <row r="22" spans="1:17" s="5" customFormat="1" ht="63" customHeight="1">
      <c r="A22" s="51">
        <v>4</v>
      </c>
      <c r="B22" s="52" t="s">
        <v>84</v>
      </c>
      <c r="C22" s="51">
        <v>2320300</v>
      </c>
      <c r="D22" s="53" t="s">
        <v>180</v>
      </c>
      <c r="E22" s="48" t="s">
        <v>190</v>
      </c>
      <c r="F22" s="49" t="s">
        <v>178</v>
      </c>
      <c r="G22" s="50" t="s">
        <v>177</v>
      </c>
      <c r="H22" s="54" t="s">
        <v>74</v>
      </c>
      <c r="I22" s="42">
        <v>92415000000</v>
      </c>
      <c r="J22" s="42" t="s">
        <v>217</v>
      </c>
      <c r="K22" s="54">
        <v>26000</v>
      </c>
      <c r="L22" s="54" t="s">
        <v>75</v>
      </c>
      <c r="M22" s="51" t="s">
        <v>76</v>
      </c>
      <c r="N22" s="40" t="s">
        <v>218</v>
      </c>
      <c r="O22" s="40" t="s">
        <v>29</v>
      </c>
      <c r="P22" s="40" t="s">
        <v>476</v>
      </c>
      <c r="Q22" s="117"/>
    </row>
    <row r="23" spans="1:17" s="5" customFormat="1" ht="69.75" customHeight="1">
      <c r="A23" s="40">
        <v>5</v>
      </c>
      <c r="B23" s="55" t="s">
        <v>86</v>
      </c>
      <c r="C23" s="40" t="s">
        <v>87</v>
      </c>
      <c r="D23" s="38" t="s">
        <v>179</v>
      </c>
      <c r="E23" s="48" t="s">
        <v>190</v>
      </c>
      <c r="F23" s="50">
        <v>112</v>
      </c>
      <c r="G23" s="50" t="s">
        <v>88</v>
      </c>
      <c r="H23" s="50" t="s">
        <v>74</v>
      </c>
      <c r="I23" s="42">
        <v>92415000000</v>
      </c>
      <c r="J23" s="42" t="s">
        <v>217</v>
      </c>
      <c r="K23" s="50">
        <v>5400000</v>
      </c>
      <c r="L23" s="50" t="s">
        <v>75</v>
      </c>
      <c r="M23" s="40" t="s">
        <v>76</v>
      </c>
      <c r="N23" s="40" t="s">
        <v>163</v>
      </c>
      <c r="O23" s="40" t="s">
        <v>29</v>
      </c>
      <c r="P23" s="40">
        <f>3774.19*1.048</f>
        <v>3955.3511200000003</v>
      </c>
      <c r="Q23" s="117">
        <f>4023.4*1.048</f>
        <v>4216.5232000000005</v>
      </c>
    </row>
    <row r="24" spans="1:17" s="5" customFormat="1" ht="57" customHeight="1">
      <c r="A24" s="40">
        <v>6</v>
      </c>
      <c r="B24" s="56" t="s">
        <v>175</v>
      </c>
      <c r="C24" s="57" t="s">
        <v>89</v>
      </c>
      <c r="D24" s="58" t="s">
        <v>174</v>
      </c>
      <c r="E24" s="59" t="s">
        <v>190</v>
      </c>
      <c r="F24" s="60" t="s">
        <v>132</v>
      </c>
      <c r="G24" s="60" t="s">
        <v>90</v>
      </c>
      <c r="H24" s="60" t="s">
        <v>74</v>
      </c>
      <c r="I24" s="57">
        <v>92415000000</v>
      </c>
      <c r="J24" s="57" t="s">
        <v>217</v>
      </c>
      <c r="K24" s="60">
        <v>500000</v>
      </c>
      <c r="L24" s="60" t="s">
        <v>91</v>
      </c>
      <c r="M24" s="61" t="s">
        <v>92</v>
      </c>
      <c r="N24" s="61" t="s">
        <v>163</v>
      </c>
      <c r="O24" s="40" t="s">
        <v>29</v>
      </c>
      <c r="P24" s="40">
        <f>326.3*1.048</f>
        <v>341.9624</v>
      </c>
      <c r="Q24" s="117">
        <f>493.759*1.048</f>
        <v>517.459432</v>
      </c>
    </row>
    <row r="25" spans="1:17" s="5" customFormat="1" ht="33.75" customHeight="1">
      <c r="A25" s="40">
        <v>7</v>
      </c>
      <c r="B25" s="43" t="s">
        <v>96</v>
      </c>
      <c r="C25" s="42" t="s">
        <v>97</v>
      </c>
      <c r="D25" s="62" t="s">
        <v>98</v>
      </c>
      <c r="E25" s="48" t="s">
        <v>190</v>
      </c>
      <c r="F25" s="50">
        <v>796</v>
      </c>
      <c r="G25" s="50" t="s">
        <v>93</v>
      </c>
      <c r="H25" s="50" t="s">
        <v>81</v>
      </c>
      <c r="I25" s="42">
        <v>92415000000</v>
      </c>
      <c r="J25" s="42" t="s">
        <v>217</v>
      </c>
      <c r="K25" s="50">
        <v>20000</v>
      </c>
      <c r="L25" s="50" t="s">
        <v>75</v>
      </c>
      <c r="M25" s="40" t="s">
        <v>76</v>
      </c>
      <c r="N25" s="40" t="s">
        <v>165</v>
      </c>
      <c r="O25" s="40" t="s">
        <v>29</v>
      </c>
      <c r="P25" s="40">
        <v>11.09</v>
      </c>
      <c r="Q25" s="117"/>
    </row>
    <row r="26" spans="1:17" s="5" customFormat="1" ht="46.5" customHeight="1">
      <c r="A26" s="51">
        <v>8</v>
      </c>
      <c r="B26" s="40" t="s">
        <v>99</v>
      </c>
      <c r="C26" s="42">
        <v>4530423</v>
      </c>
      <c r="D26" s="62" t="s">
        <v>100</v>
      </c>
      <c r="E26" s="48" t="s">
        <v>190</v>
      </c>
      <c r="F26" s="50">
        <v>642</v>
      </c>
      <c r="G26" s="50" t="s">
        <v>95</v>
      </c>
      <c r="H26" s="50" t="s">
        <v>81</v>
      </c>
      <c r="I26" s="42">
        <v>92415000000</v>
      </c>
      <c r="J26" s="42" t="s">
        <v>217</v>
      </c>
      <c r="K26" s="50">
        <v>150000</v>
      </c>
      <c r="L26" s="50" t="s">
        <v>82</v>
      </c>
      <c r="M26" s="40" t="s">
        <v>101</v>
      </c>
      <c r="N26" s="40" t="s">
        <v>163</v>
      </c>
      <c r="O26" s="40" t="s">
        <v>29</v>
      </c>
      <c r="P26" s="40">
        <v>38.2</v>
      </c>
      <c r="Q26" s="117"/>
    </row>
    <row r="27" spans="1:17" s="5" customFormat="1" ht="48.75" customHeight="1">
      <c r="A27" s="40">
        <v>9</v>
      </c>
      <c r="B27" s="43" t="s">
        <v>102</v>
      </c>
      <c r="C27" s="42" t="s">
        <v>97</v>
      </c>
      <c r="D27" s="62" t="s">
        <v>103</v>
      </c>
      <c r="E27" s="48" t="s">
        <v>190</v>
      </c>
      <c r="F27" s="50">
        <v>796</v>
      </c>
      <c r="G27" s="50" t="s">
        <v>93</v>
      </c>
      <c r="H27" s="50" t="s">
        <v>81</v>
      </c>
      <c r="I27" s="42">
        <v>92415000000</v>
      </c>
      <c r="J27" s="42" t="s">
        <v>217</v>
      </c>
      <c r="K27" s="50">
        <v>50000</v>
      </c>
      <c r="L27" s="50" t="s">
        <v>75</v>
      </c>
      <c r="M27" s="40" t="s">
        <v>76</v>
      </c>
      <c r="N27" s="40" t="s">
        <v>165</v>
      </c>
      <c r="O27" s="40" t="s">
        <v>29</v>
      </c>
      <c r="P27" s="40" t="s">
        <v>476</v>
      </c>
      <c r="Q27" s="117"/>
    </row>
    <row r="28" spans="1:17" s="5" customFormat="1" ht="56.25" customHeight="1">
      <c r="A28" s="40">
        <v>10</v>
      </c>
      <c r="B28" s="40" t="s">
        <v>104</v>
      </c>
      <c r="C28" s="42" t="s">
        <v>105</v>
      </c>
      <c r="D28" s="62" t="s">
        <v>106</v>
      </c>
      <c r="E28" s="48" t="s">
        <v>190</v>
      </c>
      <c r="F28" s="50">
        <v>642</v>
      </c>
      <c r="G28" s="50" t="s">
        <v>95</v>
      </c>
      <c r="H28" s="50" t="s">
        <v>81</v>
      </c>
      <c r="I28" s="42">
        <v>92415000000</v>
      </c>
      <c r="J28" s="42" t="s">
        <v>217</v>
      </c>
      <c r="K28" s="50">
        <v>30000</v>
      </c>
      <c r="L28" s="50" t="s">
        <v>82</v>
      </c>
      <c r="M28" s="40" t="s">
        <v>101</v>
      </c>
      <c r="N28" s="40" t="s">
        <v>165</v>
      </c>
      <c r="O28" s="40" t="s">
        <v>29</v>
      </c>
      <c r="P28" s="40" t="s">
        <v>476</v>
      </c>
      <c r="Q28" s="117"/>
    </row>
    <row r="29" spans="1:17" s="5" customFormat="1" ht="52.5" customHeight="1">
      <c r="A29" s="40">
        <v>11</v>
      </c>
      <c r="B29" s="40" t="s">
        <v>107</v>
      </c>
      <c r="C29" s="42" t="s">
        <v>108</v>
      </c>
      <c r="D29" s="62" t="s">
        <v>109</v>
      </c>
      <c r="E29" s="48" t="s">
        <v>190</v>
      </c>
      <c r="F29" s="50">
        <v>796</v>
      </c>
      <c r="G29" s="50" t="s">
        <v>93</v>
      </c>
      <c r="H29" s="50" t="s">
        <v>81</v>
      </c>
      <c r="I29" s="42">
        <v>92415000000</v>
      </c>
      <c r="J29" s="42" t="s">
        <v>217</v>
      </c>
      <c r="K29" s="50">
        <v>200000</v>
      </c>
      <c r="L29" s="50" t="s">
        <v>82</v>
      </c>
      <c r="M29" s="40" t="s">
        <v>101</v>
      </c>
      <c r="N29" s="40" t="s">
        <v>163</v>
      </c>
      <c r="O29" s="40" t="s">
        <v>29</v>
      </c>
      <c r="P29" s="40" t="s">
        <v>476</v>
      </c>
      <c r="Q29" s="117"/>
    </row>
    <row r="30" spans="1:17" s="5" customFormat="1" ht="53.25" customHeight="1">
      <c r="A30" s="51">
        <v>12</v>
      </c>
      <c r="B30" s="40" t="s">
        <v>110</v>
      </c>
      <c r="C30" s="42" t="s">
        <v>111</v>
      </c>
      <c r="D30" s="62" t="s">
        <v>112</v>
      </c>
      <c r="E30" s="48" t="s">
        <v>190</v>
      </c>
      <c r="F30" s="50">
        <v>642</v>
      </c>
      <c r="G30" s="50" t="s">
        <v>95</v>
      </c>
      <c r="H30" s="50" t="s">
        <v>81</v>
      </c>
      <c r="I30" s="42">
        <v>92415000000</v>
      </c>
      <c r="J30" s="42" t="s">
        <v>217</v>
      </c>
      <c r="K30" s="50">
        <v>30000</v>
      </c>
      <c r="L30" s="50" t="s">
        <v>82</v>
      </c>
      <c r="M30" s="40" t="s">
        <v>101</v>
      </c>
      <c r="N30" s="40" t="s">
        <v>165</v>
      </c>
      <c r="O30" s="40" t="s">
        <v>29</v>
      </c>
      <c r="P30" s="40">
        <v>4500</v>
      </c>
      <c r="Q30" s="117"/>
    </row>
    <row r="31" spans="1:17" s="5" customFormat="1" ht="63" customHeight="1">
      <c r="A31" s="40">
        <v>13</v>
      </c>
      <c r="B31" s="40" t="s">
        <v>110</v>
      </c>
      <c r="C31" s="42" t="s">
        <v>111</v>
      </c>
      <c r="D31" s="62" t="s">
        <v>113</v>
      </c>
      <c r="E31" s="48" t="s">
        <v>190</v>
      </c>
      <c r="F31" s="50">
        <v>642</v>
      </c>
      <c r="G31" s="50" t="s">
        <v>95</v>
      </c>
      <c r="H31" s="50" t="s">
        <v>81</v>
      </c>
      <c r="I31" s="42">
        <v>92415000000</v>
      </c>
      <c r="J31" s="42" t="s">
        <v>217</v>
      </c>
      <c r="K31" s="50">
        <v>25000</v>
      </c>
      <c r="L31" s="50" t="s">
        <v>82</v>
      </c>
      <c r="M31" s="40" t="s">
        <v>101</v>
      </c>
      <c r="N31" s="40" t="s">
        <v>165</v>
      </c>
      <c r="O31" s="40" t="s">
        <v>29</v>
      </c>
      <c r="P31" s="40">
        <f>6000*4</f>
        <v>24000</v>
      </c>
      <c r="Q31" s="117"/>
    </row>
    <row r="32" spans="1:17" s="5" customFormat="1" ht="45">
      <c r="A32" s="40">
        <v>14</v>
      </c>
      <c r="B32" s="40" t="s">
        <v>110</v>
      </c>
      <c r="C32" s="42" t="s">
        <v>111</v>
      </c>
      <c r="D32" s="62" t="s">
        <v>114</v>
      </c>
      <c r="E32" s="48" t="s">
        <v>190</v>
      </c>
      <c r="F32" s="50">
        <v>642</v>
      </c>
      <c r="G32" s="50" t="s">
        <v>95</v>
      </c>
      <c r="H32" s="50" t="s">
        <v>81</v>
      </c>
      <c r="I32" s="42">
        <v>92415000000</v>
      </c>
      <c r="J32" s="42" t="s">
        <v>217</v>
      </c>
      <c r="K32" s="50">
        <v>200000</v>
      </c>
      <c r="L32" s="50" t="s">
        <v>82</v>
      </c>
      <c r="M32" s="40" t="s">
        <v>101</v>
      </c>
      <c r="N32" s="40" t="s">
        <v>163</v>
      </c>
      <c r="O32" s="40" t="s">
        <v>29</v>
      </c>
      <c r="P32" s="40">
        <v>0</v>
      </c>
      <c r="Q32" s="117"/>
    </row>
    <row r="33" spans="1:17" s="5" customFormat="1" ht="30">
      <c r="A33" s="40">
        <v>15</v>
      </c>
      <c r="B33" s="40" t="s">
        <v>107</v>
      </c>
      <c r="C33" s="42">
        <v>5020000</v>
      </c>
      <c r="D33" s="62" t="s">
        <v>115</v>
      </c>
      <c r="E33" s="48" t="s">
        <v>190</v>
      </c>
      <c r="F33" s="50">
        <v>642</v>
      </c>
      <c r="G33" s="50" t="s">
        <v>95</v>
      </c>
      <c r="H33" s="50" t="s">
        <v>81</v>
      </c>
      <c r="I33" s="42">
        <v>92415000000</v>
      </c>
      <c r="J33" s="42" t="s">
        <v>217</v>
      </c>
      <c r="K33" s="50">
        <v>180000</v>
      </c>
      <c r="L33" s="50" t="s">
        <v>82</v>
      </c>
      <c r="M33" s="40" t="s">
        <v>101</v>
      </c>
      <c r="N33" s="40" t="s">
        <v>25</v>
      </c>
      <c r="O33" s="40" t="s">
        <v>29</v>
      </c>
      <c r="P33" s="40">
        <v>180</v>
      </c>
      <c r="Q33" s="117"/>
    </row>
    <row r="34" spans="1:17" s="5" customFormat="1" ht="60" customHeight="1">
      <c r="A34" s="51">
        <v>16</v>
      </c>
      <c r="B34" s="40" t="s">
        <v>116</v>
      </c>
      <c r="C34" s="42">
        <v>6020000</v>
      </c>
      <c r="D34" s="62" t="s">
        <v>117</v>
      </c>
      <c r="E34" s="48" t="s">
        <v>190</v>
      </c>
      <c r="F34" s="50">
        <v>965</v>
      </c>
      <c r="G34" s="50" t="s">
        <v>118</v>
      </c>
      <c r="H34" s="50" t="s">
        <v>81</v>
      </c>
      <c r="I34" s="42">
        <v>92415000000</v>
      </c>
      <c r="J34" s="42" t="s">
        <v>217</v>
      </c>
      <c r="K34" s="50">
        <v>200000</v>
      </c>
      <c r="L34" s="50" t="s">
        <v>82</v>
      </c>
      <c r="M34" s="40" t="s">
        <v>101</v>
      </c>
      <c r="N34" s="40" t="s">
        <v>163</v>
      </c>
      <c r="O34" s="40" t="s">
        <v>29</v>
      </c>
      <c r="P34" s="40" t="s">
        <v>476</v>
      </c>
      <c r="Q34" s="117"/>
    </row>
    <row r="35" spans="1:17" s="5" customFormat="1" ht="51" customHeight="1">
      <c r="A35" s="40">
        <v>17</v>
      </c>
      <c r="B35" s="40" t="s">
        <v>119</v>
      </c>
      <c r="C35" s="42">
        <v>6613020</v>
      </c>
      <c r="D35" s="62" t="s">
        <v>120</v>
      </c>
      <c r="E35" s="49"/>
      <c r="F35" s="50">
        <v>642</v>
      </c>
      <c r="G35" s="50" t="s">
        <v>95</v>
      </c>
      <c r="H35" s="50">
        <v>35</v>
      </c>
      <c r="I35" s="42">
        <v>92415000000</v>
      </c>
      <c r="J35" s="42" t="s">
        <v>217</v>
      </c>
      <c r="K35" s="50">
        <v>100000</v>
      </c>
      <c r="L35" s="50" t="s">
        <v>121</v>
      </c>
      <c r="M35" s="40" t="s">
        <v>122</v>
      </c>
      <c r="N35" s="40" t="s">
        <v>163</v>
      </c>
      <c r="O35" s="40" t="s">
        <v>29</v>
      </c>
      <c r="P35" s="40" t="s">
        <v>476</v>
      </c>
      <c r="Q35" s="117"/>
    </row>
    <row r="36" spans="1:19" s="5" customFormat="1" ht="38.25" customHeight="1">
      <c r="A36" s="40">
        <v>18</v>
      </c>
      <c r="B36" s="40" t="s">
        <v>104</v>
      </c>
      <c r="C36" s="42" t="s">
        <v>123</v>
      </c>
      <c r="D36" s="62" t="s">
        <v>124</v>
      </c>
      <c r="E36" s="48" t="s">
        <v>190</v>
      </c>
      <c r="F36" s="50">
        <v>642</v>
      </c>
      <c r="G36" s="50" t="s">
        <v>95</v>
      </c>
      <c r="H36" s="50">
        <v>25</v>
      </c>
      <c r="I36" s="42">
        <v>92415000000</v>
      </c>
      <c r="J36" s="42" t="s">
        <v>217</v>
      </c>
      <c r="K36" s="50">
        <v>18000</v>
      </c>
      <c r="L36" s="50" t="s">
        <v>75</v>
      </c>
      <c r="M36" s="40" t="s">
        <v>76</v>
      </c>
      <c r="N36" s="40" t="s">
        <v>165</v>
      </c>
      <c r="O36" s="40" t="s">
        <v>29</v>
      </c>
      <c r="P36" s="40" t="s">
        <v>476</v>
      </c>
      <c r="Q36" s="117"/>
      <c r="R36" s="5">
        <f>14.7*1.048</f>
        <v>15.4056</v>
      </c>
      <c r="S36" s="5" t="s">
        <v>475</v>
      </c>
    </row>
    <row r="37" spans="1:17" s="5" customFormat="1" ht="47.25" customHeight="1">
      <c r="A37" s="40">
        <v>19</v>
      </c>
      <c r="B37" s="43" t="s">
        <v>125</v>
      </c>
      <c r="C37" s="42" t="s">
        <v>126</v>
      </c>
      <c r="D37" s="62" t="s">
        <v>127</v>
      </c>
      <c r="E37" s="49"/>
      <c r="F37" s="50">
        <v>792</v>
      </c>
      <c r="G37" s="50" t="s">
        <v>128</v>
      </c>
      <c r="H37" s="50" t="s">
        <v>81</v>
      </c>
      <c r="I37" s="42">
        <v>92415000000</v>
      </c>
      <c r="J37" s="42" t="s">
        <v>217</v>
      </c>
      <c r="K37" s="50">
        <v>30000</v>
      </c>
      <c r="L37" s="50" t="s">
        <v>129</v>
      </c>
      <c r="M37" s="40" t="s">
        <v>130</v>
      </c>
      <c r="N37" s="40" t="s">
        <v>165</v>
      </c>
      <c r="O37" s="40" t="s">
        <v>29</v>
      </c>
      <c r="P37" s="40" t="s">
        <v>476</v>
      </c>
      <c r="Q37" s="117"/>
    </row>
    <row r="38" spans="1:19" s="5" customFormat="1" ht="30">
      <c r="A38" s="51">
        <v>20</v>
      </c>
      <c r="B38" s="40" t="s">
        <v>104</v>
      </c>
      <c r="C38" s="42" t="s">
        <v>123</v>
      </c>
      <c r="D38" s="62" t="s">
        <v>131</v>
      </c>
      <c r="E38" s="48" t="s">
        <v>190</v>
      </c>
      <c r="F38" s="50">
        <v>642</v>
      </c>
      <c r="G38" s="50" t="s">
        <v>95</v>
      </c>
      <c r="H38" s="50">
        <v>10</v>
      </c>
      <c r="I38" s="42">
        <v>92415000000</v>
      </c>
      <c r="J38" s="42" t="s">
        <v>217</v>
      </c>
      <c r="K38" s="50">
        <v>6000</v>
      </c>
      <c r="L38" s="50" t="s">
        <v>129</v>
      </c>
      <c r="M38" s="40" t="s">
        <v>130</v>
      </c>
      <c r="N38" s="40" t="s">
        <v>165</v>
      </c>
      <c r="O38" s="40" t="s">
        <v>29</v>
      </c>
      <c r="P38" s="40" t="s">
        <v>476</v>
      </c>
      <c r="Q38" s="117"/>
      <c r="R38" s="5">
        <f>3800*1.048</f>
        <v>3982.4</v>
      </c>
      <c r="S38" s="5" t="s">
        <v>475</v>
      </c>
    </row>
    <row r="39" spans="1:17" s="5" customFormat="1" ht="64.5" customHeight="1">
      <c r="A39" s="40">
        <v>21</v>
      </c>
      <c r="B39" s="49" t="s">
        <v>136</v>
      </c>
      <c r="C39" s="48" t="s">
        <v>137</v>
      </c>
      <c r="D39" s="38" t="s">
        <v>138</v>
      </c>
      <c r="E39" s="48" t="s">
        <v>190</v>
      </c>
      <c r="F39" s="49" t="s">
        <v>80</v>
      </c>
      <c r="G39" s="50" t="s">
        <v>28</v>
      </c>
      <c r="H39" s="50">
        <v>1000</v>
      </c>
      <c r="I39" s="42">
        <v>92415000000</v>
      </c>
      <c r="J39" s="42" t="s">
        <v>217</v>
      </c>
      <c r="K39" s="50">
        <v>130000</v>
      </c>
      <c r="L39" s="50" t="s">
        <v>75</v>
      </c>
      <c r="M39" s="40" t="s">
        <v>139</v>
      </c>
      <c r="N39" s="40" t="s">
        <v>219</v>
      </c>
      <c r="O39" s="40" t="s">
        <v>29</v>
      </c>
      <c r="P39" s="40">
        <f>72.281*1.048</f>
        <v>75.750488</v>
      </c>
      <c r="Q39" s="40">
        <f>72.281*1.048</f>
        <v>75.750488</v>
      </c>
    </row>
    <row r="40" spans="1:17" s="5" customFormat="1" ht="47.25" customHeight="1">
      <c r="A40" s="40">
        <v>22</v>
      </c>
      <c r="B40" s="49" t="s">
        <v>140</v>
      </c>
      <c r="C40" s="48" t="s">
        <v>141</v>
      </c>
      <c r="D40" s="38" t="s">
        <v>142</v>
      </c>
      <c r="E40" s="48" t="s">
        <v>190</v>
      </c>
      <c r="F40" s="49" t="s">
        <v>80</v>
      </c>
      <c r="G40" s="50" t="s">
        <v>28</v>
      </c>
      <c r="H40" s="50" t="s">
        <v>81</v>
      </c>
      <c r="I40" s="42">
        <v>92415000000</v>
      </c>
      <c r="J40" s="42" t="s">
        <v>217</v>
      </c>
      <c r="K40" s="50">
        <v>55000</v>
      </c>
      <c r="L40" s="50" t="s">
        <v>75</v>
      </c>
      <c r="M40" s="40" t="s">
        <v>143</v>
      </c>
      <c r="N40" s="40" t="s">
        <v>219</v>
      </c>
      <c r="O40" s="40" t="s">
        <v>29</v>
      </c>
      <c r="P40" s="40">
        <f>27.72*1.048</f>
        <v>29.05056</v>
      </c>
      <c r="Q40" s="40">
        <f>27.72*1.048</f>
        <v>29.05056</v>
      </c>
    </row>
    <row r="41" spans="1:17" s="5" customFormat="1" ht="51" customHeight="1">
      <c r="A41" s="40">
        <v>23</v>
      </c>
      <c r="B41" s="63" t="s">
        <v>144</v>
      </c>
      <c r="C41" s="48" t="s">
        <v>145</v>
      </c>
      <c r="D41" s="38" t="s">
        <v>146</v>
      </c>
      <c r="E41" s="48" t="s">
        <v>190</v>
      </c>
      <c r="F41" s="49" t="s">
        <v>157</v>
      </c>
      <c r="G41" s="50" t="s">
        <v>147</v>
      </c>
      <c r="H41" s="50" t="s">
        <v>81</v>
      </c>
      <c r="I41" s="42">
        <v>92415000000</v>
      </c>
      <c r="J41" s="42" t="s">
        <v>217</v>
      </c>
      <c r="K41" s="50">
        <v>30000</v>
      </c>
      <c r="L41" s="50" t="s">
        <v>82</v>
      </c>
      <c r="M41" s="40" t="s">
        <v>41</v>
      </c>
      <c r="N41" s="40" t="s">
        <v>165</v>
      </c>
      <c r="O41" s="40" t="s">
        <v>29</v>
      </c>
      <c r="P41" s="40">
        <f>20.69*1.048</f>
        <v>21.683120000000002</v>
      </c>
      <c r="Q41" s="117">
        <f>22.608*1.048</f>
        <v>23.693184000000002</v>
      </c>
    </row>
    <row r="42" spans="1:17" s="5" customFormat="1" ht="51" customHeight="1">
      <c r="A42" s="51">
        <v>24</v>
      </c>
      <c r="B42" s="40" t="s">
        <v>148</v>
      </c>
      <c r="C42" s="48" t="s">
        <v>149</v>
      </c>
      <c r="D42" s="38" t="s">
        <v>150</v>
      </c>
      <c r="E42" s="48" t="s">
        <v>190</v>
      </c>
      <c r="F42" s="49" t="s">
        <v>80</v>
      </c>
      <c r="G42" s="50" t="s">
        <v>28</v>
      </c>
      <c r="H42" s="50" t="s">
        <v>81</v>
      </c>
      <c r="I42" s="42">
        <v>92415000000</v>
      </c>
      <c r="J42" s="42" t="s">
        <v>217</v>
      </c>
      <c r="K42" s="50">
        <v>60000</v>
      </c>
      <c r="L42" s="50" t="s">
        <v>82</v>
      </c>
      <c r="M42" s="40" t="s">
        <v>41</v>
      </c>
      <c r="N42" s="40" t="s">
        <v>220</v>
      </c>
      <c r="O42" s="40" t="s">
        <v>29</v>
      </c>
      <c r="P42" s="40">
        <v>0</v>
      </c>
      <c r="Q42" s="117"/>
    </row>
    <row r="43" spans="1:17" s="5" customFormat="1" ht="56.25" customHeight="1">
      <c r="A43" s="40">
        <v>25</v>
      </c>
      <c r="B43" s="49" t="s">
        <v>151</v>
      </c>
      <c r="C43" s="49" t="s">
        <v>152</v>
      </c>
      <c r="D43" s="38" t="s">
        <v>155</v>
      </c>
      <c r="E43" s="48" t="s">
        <v>190</v>
      </c>
      <c r="F43" s="64" t="s">
        <v>156</v>
      </c>
      <c r="G43" s="50" t="s">
        <v>158</v>
      </c>
      <c r="H43" s="50" t="s">
        <v>81</v>
      </c>
      <c r="I43" s="42">
        <v>92415000000</v>
      </c>
      <c r="J43" s="42" t="s">
        <v>217</v>
      </c>
      <c r="K43" s="50">
        <v>36000</v>
      </c>
      <c r="L43" s="50" t="s">
        <v>121</v>
      </c>
      <c r="M43" s="40" t="s">
        <v>42</v>
      </c>
      <c r="N43" s="40" t="s">
        <v>165</v>
      </c>
      <c r="O43" s="40" t="s">
        <v>29</v>
      </c>
      <c r="P43" s="40">
        <v>0</v>
      </c>
      <c r="Q43" s="117"/>
    </row>
    <row r="44" spans="1:17" s="5" customFormat="1" ht="51.75" customHeight="1">
      <c r="A44" s="40">
        <v>26</v>
      </c>
      <c r="B44" s="40" t="s">
        <v>181</v>
      </c>
      <c r="C44" s="40">
        <v>2424000</v>
      </c>
      <c r="D44" s="38" t="s">
        <v>153</v>
      </c>
      <c r="E44" s="48" t="s">
        <v>190</v>
      </c>
      <c r="F44" s="64" t="s">
        <v>156</v>
      </c>
      <c r="G44" s="50" t="s">
        <v>158</v>
      </c>
      <c r="H44" s="50" t="s">
        <v>81</v>
      </c>
      <c r="I44" s="42">
        <v>92415000000</v>
      </c>
      <c r="J44" s="42" t="s">
        <v>217</v>
      </c>
      <c r="K44" s="50">
        <v>60000</v>
      </c>
      <c r="L44" s="50" t="s">
        <v>154</v>
      </c>
      <c r="M44" s="40" t="s">
        <v>43</v>
      </c>
      <c r="N44" s="40" t="s">
        <v>221</v>
      </c>
      <c r="O44" s="40" t="s">
        <v>29</v>
      </c>
      <c r="P44" s="40">
        <f>27.05*1.048</f>
        <v>28.3484</v>
      </c>
      <c r="Q44" s="117">
        <f>37.298*1.048</f>
        <v>39.088304</v>
      </c>
    </row>
    <row r="45" spans="1:17" s="5" customFormat="1" ht="48" customHeight="1">
      <c r="A45" s="40">
        <v>27</v>
      </c>
      <c r="B45" s="65" t="s">
        <v>169</v>
      </c>
      <c r="C45" s="66" t="s">
        <v>170</v>
      </c>
      <c r="D45" s="67" t="s">
        <v>466</v>
      </c>
      <c r="E45" s="48" t="s">
        <v>190</v>
      </c>
      <c r="F45" s="64" t="s">
        <v>156</v>
      </c>
      <c r="G45" s="50" t="s">
        <v>158</v>
      </c>
      <c r="H45" s="64" t="s">
        <v>81</v>
      </c>
      <c r="I45" s="42">
        <v>92415000000</v>
      </c>
      <c r="J45" s="42" t="s">
        <v>217</v>
      </c>
      <c r="K45" s="64">
        <v>210000</v>
      </c>
      <c r="L45" s="64" t="s">
        <v>75</v>
      </c>
      <c r="M45" s="65" t="s">
        <v>159</v>
      </c>
      <c r="N45" s="40" t="s">
        <v>218</v>
      </c>
      <c r="O45" s="40" t="s">
        <v>29</v>
      </c>
      <c r="P45" s="40">
        <f>51.927*1.048</f>
        <v>54.419496</v>
      </c>
      <c r="Q45" s="40">
        <f>51.927*1.048</f>
        <v>54.419496</v>
      </c>
    </row>
    <row r="46" spans="1:17" s="5" customFormat="1" ht="98.25" customHeight="1">
      <c r="A46" s="51">
        <v>28</v>
      </c>
      <c r="B46" s="51" t="s">
        <v>160</v>
      </c>
      <c r="C46" s="68" t="s">
        <v>161</v>
      </c>
      <c r="D46" s="53" t="s">
        <v>162</v>
      </c>
      <c r="E46" s="52"/>
      <c r="F46" s="52" t="s">
        <v>80</v>
      </c>
      <c r="G46" s="54" t="s">
        <v>93</v>
      </c>
      <c r="H46" s="54">
        <v>1</v>
      </c>
      <c r="I46" s="42">
        <v>92415000000</v>
      </c>
      <c r="J46" s="42" t="s">
        <v>217</v>
      </c>
      <c r="K46" s="54">
        <v>270000</v>
      </c>
      <c r="L46" s="69" t="s">
        <v>75</v>
      </c>
      <c r="M46" s="40" t="s">
        <v>167</v>
      </c>
      <c r="N46" s="51" t="s">
        <v>163</v>
      </c>
      <c r="O46" s="40" t="s">
        <v>29</v>
      </c>
      <c r="P46" s="40">
        <f>34*1.048</f>
        <v>35.632000000000005</v>
      </c>
      <c r="Q46" s="117">
        <f>170*1.048</f>
        <v>178.16</v>
      </c>
    </row>
    <row r="47" spans="1:17" s="5" customFormat="1" ht="55.5" customHeight="1">
      <c r="A47" s="40">
        <v>29</v>
      </c>
      <c r="B47" s="51"/>
      <c r="C47" s="68"/>
      <c r="D47" s="53" t="s">
        <v>164</v>
      </c>
      <c r="E47" s="52"/>
      <c r="F47" s="52" t="s">
        <v>80</v>
      </c>
      <c r="G47" s="54" t="s">
        <v>93</v>
      </c>
      <c r="H47" s="54" t="s">
        <v>81</v>
      </c>
      <c r="I47" s="42">
        <v>92415000000</v>
      </c>
      <c r="J47" s="42" t="s">
        <v>217</v>
      </c>
      <c r="K47" s="54">
        <v>399000</v>
      </c>
      <c r="L47" s="69" t="s">
        <v>166</v>
      </c>
      <c r="M47" s="40" t="s">
        <v>168</v>
      </c>
      <c r="N47" s="51" t="s">
        <v>165</v>
      </c>
      <c r="O47" s="40" t="s">
        <v>29</v>
      </c>
      <c r="P47" s="40">
        <f>398.91*1.048</f>
        <v>418.05768000000006</v>
      </c>
      <c r="Q47" s="40">
        <f>398.91*1.048</f>
        <v>418.05768000000006</v>
      </c>
    </row>
    <row r="48" spans="1:17" s="5" customFormat="1" ht="34.5" customHeight="1">
      <c r="A48" s="40">
        <v>30</v>
      </c>
      <c r="B48" s="40" t="s">
        <v>171</v>
      </c>
      <c r="C48" s="40">
        <v>7230060</v>
      </c>
      <c r="D48" s="38" t="s">
        <v>182</v>
      </c>
      <c r="E48" s="49"/>
      <c r="F48" s="49"/>
      <c r="G48" s="50" t="s">
        <v>416</v>
      </c>
      <c r="H48" s="50" t="s">
        <v>172</v>
      </c>
      <c r="I48" s="42">
        <v>92415000000</v>
      </c>
      <c r="J48" s="42" t="s">
        <v>217</v>
      </c>
      <c r="K48" s="50">
        <v>115000</v>
      </c>
      <c r="L48" s="69" t="s">
        <v>166</v>
      </c>
      <c r="M48" s="40" t="s">
        <v>168</v>
      </c>
      <c r="N48" s="40" t="s">
        <v>163</v>
      </c>
      <c r="O48" s="40" t="s">
        <v>29</v>
      </c>
      <c r="P48" s="40">
        <f>96.61*1.048</f>
        <v>101.24728</v>
      </c>
      <c r="Q48" s="40">
        <f>96.61*1.048</f>
        <v>101.24728</v>
      </c>
    </row>
    <row r="49" spans="1:17" s="5" customFormat="1" ht="38.25" customHeight="1">
      <c r="A49" s="40">
        <v>31</v>
      </c>
      <c r="B49" s="40" t="s">
        <v>173</v>
      </c>
      <c r="C49" s="40">
        <v>3020000</v>
      </c>
      <c r="D49" s="38" t="s">
        <v>305</v>
      </c>
      <c r="E49" s="48" t="s">
        <v>190</v>
      </c>
      <c r="F49" s="52" t="s">
        <v>80</v>
      </c>
      <c r="G49" s="54" t="s">
        <v>93</v>
      </c>
      <c r="H49" s="50" t="s">
        <v>81</v>
      </c>
      <c r="I49" s="42">
        <v>92415000000</v>
      </c>
      <c r="J49" s="42" t="s">
        <v>217</v>
      </c>
      <c r="K49" s="50">
        <v>500000</v>
      </c>
      <c r="L49" s="69" t="s">
        <v>166</v>
      </c>
      <c r="M49" s="40" t="s">
        <v>168</v>
      </c>
      <c r="N49" s="40" t="s">
        <v>163</v>
      </c>
      <c r="O49" s="40" t="s">
        <v>29</v>
      </c>
      <c r="P49" s="40" t="s">
        <v>477</v>
      </c>
      <c r="Q49" s="117"/>
    </row>
    <row r="50" spans="1:17" s="5" customFormat="1" ht="38.25" customHeight="1">
      <c r="A50" s="51">
        <v>32</v>
      </c>
      <c r="B50" s="40" t="s">
        <v>173</v>
      </c>
      <c r="C50" s="40">
        <v>3020000</v>
      </c>
      <c r="D50" s="38" t="s">
        <v>183</v>
      </c>
      <c r="E50" s="48" t="s">
        <v>190</v>
      </c>
      <c r="F50" s="52" t="s">
        <v>80</v>
      </c>
      <c r="G50" s="54" t="s">
        <v>93</v>
      </c>
      <c r="H50" s="50" t="s">
        <v>81</v>
      </c>
      <c r="I50" s="42">
        <v>92415000000</v>
      </c>
      <c r="J50" s="42" t="s">
        <v>217</v>
      </c>
      <c r="K50" s="50">
        <v>100000</v>
      </c>
      <c r="L50" s="69" t="s">
        <v>166</v>
      </c>
      <c r="M50" s="40" t="s">
        <v>168</v>
      </c>
      <c r="N50" s="40" t="s">
        <v>163</v>
      </c>
      <c r="O50" s="40" t="s">
        <v>29</v>
      </c>
      <c r="P50" s="40">
        <v>58.87</v>
      </c>
      <c r="Q50" s="117"/>
    </row>
    <row r="51" spans="1:17" s="5" customFormat="1" ht="42.75" customHeight="1">
      <c r="A51" s="40">
        <v>33</v>
      </c>
      <c r="B51" s="43" t="s">
        <v>187</v>
      </c>
      <c r="C51" s="40">
        <v>9220011</v>
      </c>
      <c r="D51" s="38" t="s">
        <v>184</v>
      </c>
      <c r="E51" s="48" t="s">
        <v>190</v>
      </c>
      <c r="F51" s="52" t="s">
        <v>80</v>
      </c>
      <c r="G51" s="54" t="s">
        <v>93</v>
      </c>
      <c r="H51" s="50" t="s">
        <v>81</v>
      </c>
      <c r="I51" s="42">
        <v>92415000000</v>
      </c>
      <c r="J51" s="42" t="s">
        <v>217</v>
      </c>
      <c r="K51" s="50">
        <v>34000</v>
      </c>
      <c r="L51" s="69" t="s">
        <v>166</v>
      </c>
      <c r="M51" s="40" t="s">
        <v>168</v>
      </c>
      <c r="N51" s="40" t="s">
        <v>222</v>
      </c>
      <c r="O51" s="40" t="s">
        <v>29</v>
      </c>
      <c r="P51" s="40">
        <f>7.11*1.048</f>
        <v>7.451280000000001</v>
      </c>
      <c r="Q51" s="40">
        <f>7.11*1.048</f>
        <v>7.451280000000001</v>
      </c>
    </row>
    <row r="52" spans="1:17" s="5" customFormat="1" ht="42" customHeight="1">
      <c r="A52" s="40">
        <v>34</v>
      </c>
      <c r="B52" s="40" t="s">
        <v>185</v>
      </c>
      <c r="C52" s="40">
        <v>9240000</v>
      </c>
      <c r="D52" s="38" t="s">
        <v>186</v>
      </c>
      <c r="E52" s="49"/>
      <c r="F52" s="70" t="s">
        <v>80</v>
      </c>
      <c r="G52" s="71" t="s">
        <v>93</v>
      </c>
      <c r="H52" s="50">
        <v>15</v>
      </c>
      <c r="I52" s="42">
        <v>92415000000</v>
      </c>
      <c r="J52" s="42" t="s">
        <v>217</v>
      </c>
      <c r="K52" s="60">
        <v>66482</v>
      </c>
      <c r="L52" s="72" t="s">
        <v>166</v>
      </c>
      <c r="M52" s="61" t="s">
        <v>168</v>
      </c>
      <c r="N52" s="61" t="s">
        <v>165</v>
      </c>
      <c r="O52" s="40" t="s">
        <v>29</v>
      </c>
      <c r="P52" s="40">
        <v>0</v>
      </c>
      <c r="Q52" s="117"/>
    </row>
    <row r="53" spans="1:17" s="5" customFormat="1" ht="48" customHeight="1">
      <c r="A53" s="40">
        <v>35</v>
      </c>
      <c r="B53" s="40" t="s">
        <v>30</v>
      </c>
      <c r="C53" s="40">
        <v>4540030</v>
      </c>
      <c r="D53" s="38" t="s">
        <v>188</v>
      </c>
      <c r="E53" s="49"/>
      <c r="F53" s="49" t="s">
        <v>157</v>
      </c>
      <c r="G53" s="50" t="s">
        <v>147</v>
      </c>
      <c r="H53" s="50" t="s">
        <v>81</v>
      </c>
      <c r="I53" s="42">
        <v>92415000000</v>
      </c>
      <c r="J53" s="42" t="s">
        <v>217</v>
      </c>
      <c r="K53" s="50">
        <v>400000</v>
      </c>
      <c r="L53" s="50" t="s">
        <v>121</v>
      </c>
      <c r="M53" s="40" t="s">
        <v>189</v>
      </c>
      <c r="N53" s="40" t="s">
        <v>223</v>
      </c>
      <c r="O53" s="40" t="s">
        <v>29</v>
      </c>
      <c r="P53" s="40">
        <v>0</v>
      </c>
      <c r="Q53" s="117"/>
    </row>
    <row r="54" spans="1:17" s="5" customFormat="1" ht="42.75" customHeight="1">
      <c r="A54" s="51">
        <v>36</v>
      </c>
      <c r="B54" s="66" t="s">
        <v>191</v>
      </c>
      <c r="C54" s="73" t="s">
        <v>192</v>
      </c>
      <c r="D54" s="53" t="s">
        <v>193</v>
      </c>
      <c r="E54" s="74"/>
      <c r="F54" s="75" t="s">
        <v>194</v>
      </c>
      <c r="G54" s="54" t="s">
        <v>95</v>
      </c>
      <c r="H54" s="54">
        <v>2</v>
      </c>
      <c r="I54" s="42">
        <v>92415000000</v>
      </c>
      <c r="J54" s="42" t="s">
        <v>217</v>
      </c>
      <c r="K54" s="54">
        <v>50000</v>
      </c>
      <c r="L54" s="49" t="s">
        <v>458</v>
      </c>
      <c r="M54" s="51" t="s">
        <v>195</v>
      </c>
      <c r="N54" s="40" t="s">
        <v>165</v>
      </c>
      <c r="O54" s="40" t="s">
        <v>29</v>
      </c>
      <c r="P54" s="40">
        <f>34.5*1.048</f>
        <v>36.156</v>
      </c>
      <c r="Q54" s="117">
        <f>72*1.048</f>
        <v>75.456</v>
      </c>
    </row>
    <row r="55" spans="1:17" s="5" customFormat="1" ht="30" customHeight="1">
      <c r="A55" s="40">
        <v>37</v>
      </c>
      <c r="B55" s="65" t="s">
        <v>196</v>
      </c>
      <c r="C55" s="73" t="s">
        <v>197</v>
      </c>
      <c r="D55" s="53" t="s">
        <v>457</v>
      </c>
      <c r="E55" s="74"/>
      <c r="F55" s="75" t="s">
        <v>198</v>
      </c>
      <c r="G55" s="54" t="s">
        <v>95</v>
      </c>
      <c r="H55" s="54">
        <v>1</v>
      </c>
      <c r="I55" s="42">
        <v>92415000000</v>
      </c>
      <c r="J55" s="42" t="s">
        <v>217</v>
      </c>
      <c r="K55" s="54">
        <v>8000</v>
      </c>
      <c r="L55" s="49" t="s">
        <v>458</v>
      </c>
      <c r="M55" s="51" t="s">
        <v>199</v>
      </c>
      <c r="N55" s="40" t="s">
        <v>165</v>
      </c>
      <c r="O55" s="40" t="s">
        <v>29</v>
      </c>
      <c r="P55" s="40">
        <f>320.08*1.048</f>
        <v>335.44384</v>
      </c>
      <c r="Q55" s="117"/>
    </row>
    <row r="56" spans="1:18" s="5" customFormat="1" ht="35.25" customHeight="1">
      <c r="A56" s="40">
        <v>38</v>
      </c>
      <c r="B56" s="43" t="s">
        <v>200</v>
      </c>
      <c r="C56" s="48" t="s">
        <v>201</v>
      </c>
      <c r="D56" s="38" t="s">
        <v>202</v>
      </c>
      <c r="E56" s="49"/>
      <c r="F56" s="49" t="s">
        <v>203</v>
      </c>
      <c r="G56" s="50" t="s">
        <v>95</v>
      </c>
      <c r="H56" s="50" t="s">
        <v>81</v>
      </c>
      <c r="I56" s="42">
        <v>92415000000</v>
      </c>
      <c r="J56" s="42" t="s">
        <v>217</v>
      </c>
      <c r="K56" s="50">
        <v>60000</v>
      </c>
      <c r="L56" s="50" t="s">
        <v>207</v>
      </c>
      <c r="M56" s="40" t="s">
        <v>206</v>
      </c>
      <c r="N56" s="40" t="s">
        <v>165</v>
      </c>
      <c r="O56" s="40" t="s">
        <v>29</v>
      </c>
      <c r="P56" s="40">
        <f>44*1.048</f>
        <v>46.112</v>
      </c>
      <c r="Q56" s="117"/>
      <c r="R56" s="5">
        <f>44*1.048/2</f>
        <v>23.056</v>
      </c>
    </row>
    <row r="57" spans="1:17" s="5" customFormat="1" ht="40.5" customHeight="1">
      <c r="A57" s="40">
        <v>39</v>
      </c>
      <c r="B57" s="40"/>
      <c r="C57" s="48" t="s">
        <v>214</v>
      </c>
      <c r="D57" s="38" t="s">
        <v>213</v>
      </c>
      <c r="E57" s="49"/>
      <c r="F57" s="49" t="s">
        <v>205</v>
      </c>
      <c r="G57" s="50" t="s">
        <v>95</v>
      </c>
      <c r="H57" s="50" t="s">
        <v>81</v>
      </c>
      <c r="I57" s="42">
        <v>92415000000</v>
      </c>
      <c r="J57" s="42" t="s">
        <v>217</v>
      </c>
      <c r="K57" s="50">
        <v>2000</v>
      </c>
      <c r="L57" s="50" t="s">
        <v>204</v>
      </c>
      <c r="M57" s="40" t="s">
        <v>206</v>
      </c>
      <c r="N57" s="40" t="s">
        <v>165</v>
      </c>
      <c r="O57" s="40" t="s">
        <v>29</v>
      </c>
      <c r="P57" s="40">
        <f>24*1.048</f>
        <v>25.152</v>
      </c>
      <c r="Q57" s="40">
        <f>24*1.048</f>
        <v>25.152</v>
      </c>
    </row>
    <row r="58" spans="1:17" s="5" customFormat="1" ht="47.25" customHeight="1">
      <c r="A58" s="51">
        <v>40</v>
      </c>
      <c r="B58" s="43" t="s">
        <v>187</v>
      </c>
      <c r="C58" s="40">
        <v>9220011</v>
      </c>
      <c r="D58" s="38" t="s">
        <v>208</v>
      </c>
      <c r="E58" s="49"/>
      <c r="F58" s="75" t="s">
        <v>194</v>
      </c>
      <c r="G58" s="50" t="s">
        <v>95</v>
      </c>
      <c r="H58" s="50" t="s">
        <v>81</v>
      </c>
      <c r="I58" s="42">
        <v>92415000000</v>
      </c>
      <c r="J58" s="42" t="s">
        <v>217</v>
      </c>
      <c r="K58" s="50">
        <v>35000</v>
      </c>
      <c r="L58" s="50" t="s">
        <v>204</v>
      </c>
      <c r="M58" s="40" t="s">
        <v>206</v>
      </c>
      <c r="N58" s="40" t="s">
        <v>165</v>
      </c>
      <c r="O58" s="40" t="s">
        <v>29</v>
      </c>
      <c r="P58" s="40">
        <v>7.45</v>
      </c>
      <c r="Q58" s="117"/>
    </row>
    <row r="59" spans="1:17" s="5" customFormat="1" ht="32.25" customHeight="1">
      <c r="A59" s="40">
        <v>41</v>
      </c>
      <c r="B59" s="40" t="s">
        <v>209</v>
      </c>
      <c r="C59" s="48" t="s">
        <v>210</v>
      </c>
      <c r="D59" s="38" t="s">
        <v>224</v>
      </c>
      <c r="E59" s="48"/>
      <c r="F59" s="49" t="s">
        <v>80</v>
      </c>
      <c r="G59" s="42" t="s">
        <v>28</v>
      </c>
      <c r="H59" s="50">
        <v>1</v>
      </c>
      <c r="I59" s="42">
        <v>92415000000</v>
      </c>
      <c r="J59" s="42" t="s">
        <v>217</v>
      </c>
      <c r="K59" s="76">
        <v>285326.56</v>
      </c>
      <c r="L59" s="77">
        <v>41671</v>
      </c>
      <c r="M59" s="77">
        <v>41699</v>
      </c>
      <c r="N59" s="40" t="s">
        <v>163</v>
      </c>
      <c r="O59" s="40" t="s">
        <v>29</v>
      </c>
      <c r="P59" s="40" t="s">
        <v>474</v>
      </c>
      <c r="Q59" s="117"/>
    </row>
    <row r="60" spans="1:17" s="5" customFormat="1" ht="43.5" customHeight="1">
      <c r="A60" s="40">
        <v>42</v>
      </c>
      <c r="B60" s="78" t="s">
        <v>211</v>
      </c>
      <c r="C60" s="59" t="s">
        <v>212</v>
      </c>
      <c r="D60" s="79" t="s">
        <v>227</v>
      </c>
      <c r="E60" s="59" t="s">
        <v>190</v>
      </c>
      <c r="F60" s="60" t="s">
        <v>156</v>
      </c>
      <c r="G60" s="60" t="s">
        <v>158</v>
      </c>
      <c r="H60" s="60" t="s">
        <v>81</v>
      </c>
      <c r="I60" s="57">
        <v>92415000000</v>
      </c>
      <c r="J60" s="57" t="s">
        <v>217</v>
      </c>
      <c r="K60" s="60">
        <v>171616.44</v>
      </c>
      <c r="L60" s="80" t="s">
        <v>166</v>
      </c>
      <c r="M60" s="61" t="s">
        <v>168</v>
      </c>
      <c r="N60" s="40" t="s">
        <v>163</v>
      </c>
      <c r="O60" s="40" t="s">
        <v>29</v>
      </c>
      <c r="P60" s="40">
        <f>70.98+172.88</f>
        <v>243.86</v>
      </c>
      <c r="Q60" s="117"/>
    </row>
    <row r="61" spans="1:17" s="5" customFormat="1" ht="45">
      <c r="A61" s="40">
        <v>43</v>
      </c>
      <c r="B61" s="40"/>
      <c r="C61" s="43" t="s">
        <v>215</v>
      </c>
      <c r="D61" s="38" t="s">
        <v>228</v>
      </c>
      <c r="E61" s="59" t="s">
        <v>190</v>
      </c>
      <c r="F61" s="60" t="s">
        <v>225</v>
      </c>
      <c r="G61" s="60" t="s">
        <v>158</v>
      </c>
      <c r="H61" s="60" t="s">
        <v>81</v>
      </c>
      <c r="I61" s="42">
        <v>92415000000</v>
      </c>
      <c r="J61" s="42" t="s">
        <v>217</v>
      </c>
      <c r="K61" s="50">
        <v>31321.46</v>
      </c>
      <c r="L61" s="80" t="s">
        <v>166</v>
      </c>
      <c r="M61" s="61" t="s">
        <v>168</v>
      </c>
      <c r="N61" s="40" t="s">
        <v>163</v>
      </c>
      <c r="O61" s="40" t="s">
        <v>29</v>
      </c>
      <c r="P61" s="40">
        <v>0</v>
      </c>
      <c r="Q61" s="117"/>
    </row>
    <row r="62" spans="1:17" s="5" customFormat="1" ht="60.75" customHeight="1">
      <c r="A62" s="51">
        <v>44</v>
      </c>
      <c r="B62" s="40"/>
      <c r="C62" s="40">
        <v>7426000</v>
      </c>
      <c r="D62" s="38" t="s">
        <v>216</v>
      </c>
      <c r="E62" s="81"/>
      <c r="F62" s="49" t="s">
        <v>205</v>
      </c>
      <c r="G62" s="50" t="s">
        <v>95</v>
      </c>
      <c r="H62" s="50" t="s">
        <v>81</v>
      </c>
      <c r="I62" s="42">
        <v>92415000000</v>
      </c>
      <c r="J62" s="42" t="s">
        <v>217</v>
      </c>
      <c r="K62" s="50">
        <v>8400</v>
      </c>
      <c r="L62" s="80" t="s">
        <v>166</v>
      </c>
      <c r="M62" s="61" t="s">
        <v>168</v>
      </c>
      <c r="N62" s="40" t="s">
        <v>165</v>
      </c>
      <c r="O62" s="40" t="s">
        <v>29</v>
      </c>
      <c r="P62" s="40"/>
      <c r="Q62" s="117"/>
    </row>
    <row r="63" spans="1:17" s="5" customFormat="1" ht="35.25" customHeight="1">
      <c r="A63" s="40">
        <v>45</v>
      </c>
      <c r="B63" s="40" t="s">
        <v>226</v>
      </c>
      <c r="C63" s="40">
        <v>1422000</v>
      </c>
      <c r="D63" s="38" t="s">
        <v>471</v>
      </c>
      <c r="E63" s="59" t="s">
        <v>190</v>
      </c>
      <c r="F63" s="49" t="s">
        <v>229</v>
      </c>
      <c r="G63" s="50" t="s">
        <v>230</v>
      </c>
      <c r="H63" s="50">
        <v>212</v>
      </c>
      <c r="I63" s="42">
        <v>92415000000</v>
      </c>
      <c r="J63" s="42" t="s">
        <v>217</v>
      </c>
      <c r="K63" s="50">
        <v>635929.33</v>
      </c>
      <c r="L63" s="80" t="s">
        <v>166</v>
      </c>
      <c r="M63" s="61" t="s">
        <v>168</v>
      </c>
      <c r="N63" s="40" t="s">
        <v>220</v>
      </c>
      <c r="O63" s="40" t="s">
        <v>29</v>
      </c>
      <c r="P63" s="40">
        <v>584.1</v>
      </c>
      <c r="Q63" s="117"/>
    </row>
    <row r="64" spans="1:18" s="5" customFormat="1" ht="43.5" customHeight="1">
      <c r="A64" s="40">
        <v>46</v>
      </c>
      <c r="B64" s="40" t="s">
        <v>231</v>
      </c>
      <c r="C64" s="40">
        <v>7422000</v>
      </c>
      <c r="D64" s="38" t="s">
        <v>232</v>
      </c>
      <c r="E64" s="48" t="s">
        <v>233</v>
      </c>
      <c r="F64" s="49" t="s">
        <v>80</v>
      </c>
      <c r="G64" s="42" t="s">
        <v>28</v>
      </c>
      <c r="H64" s="50">
        <v>30</v>
      </c>
      <c r="I64" s="42">
        <v>92415000000</v>
      </c>
      <c r="J64" s="42" t="s">
        <v>217</v>
      </c>
      <c r="K64" s="50">
        <v>644527.56</v>
      </c>
      <c r="L64" s="80" t="s">
        <v>166</v>
      </c>
      <c r="M64" s="61" t="s">
        <v>168</v>
      </c>
      <c r="N64" s="40" t="s">
        <v>234</v>
      </c>
      <c r="O64" s="40" t="s">
        <v>29</v>
      </c>
      <c r="P64" s="40"/>
      <c r="Q64" s="117"/>
      <c r="R64" s="40">
        <f>644.528*1.048</f>
        <v>675.4653440000001</v>
      </c>
    </row>
    <row r="65" spans="1:17" s="5" customFormat="1" ht="51" customHeight="1">
      <c r="A65" s="51">
        <v>47</v>
      </c>
      <c r="B65" s="59" t="s">
        <v>235</v>
      </c>
      <c r="C65" s="82">
        <v>7522020</v>
      </c>
      <c r="D65" s="79" t="s">
        <v>459</v>
      </c>
      <c r="E65" s="59" t="s">
        <v>190</v>
      </c>
      <c r="F65" s="83"/>
      <c r="G65" s="83"/>
      <c r="H65" s="83"/>
      <c r="I65" s="57">
        <v>92415000000</v>
      </c>
      <c r="J65" s="57" t="s">
        <v>217</v>
      </c>
      <c r="K65" s="60">
        <v>100000</v>
      </c>
      <c r="L65" s="60" t="str">
        <f>$L$64</f>
        <v>01.2014-12.2014г</v>
      </c>
      <c r="M65" s="61"/>
      <c r="N65" s="61"/>
      <c r="O65" s="40" t="s">
        <v>29</v>
      </c>
      <c r="P65" s="40">
        <f>40.907*1.048</f>
        <v>42.870536</v>
      </c>
      <c r="Q65" s="117">
        <f>16.907*1.048</f>
        <v>17.718536</v>
      </c>
    </row>
    <row r="66" spans="1:17" s="5" customFormat="1" ht="55.5" customHeight="1">
      <c r="A66" s="40">
        <v>48</v>
      </c>
      <c r="B66" s="49" t="s">
        <v>236</v>
      </c>
      <c r="C66" s="48" t="s">
        <v>237</v>
      </c>
      <c r="D66" s="38" t="s">
        <v>238</v>
      </c>
      <c r="E66" s="59" t="s">
        <v>190</v>
      </c>
      <c r="F66" s="157"/>
      <c r="G66" s="158"/>
      <c r="H66" s="159"/>
      <c r="I66" s="42">
        <v>92415000000</v>
      </c>
      <c r="J66" s="42" t="s">
        <v>217</v>
      </c>
      <c r="K66" s="120">
        <v>100000</v>
      </c>
      <c r="L66" s="120" t="str">
        <f>$L$65</f>
        <v>01.2014-12.2014г</v>
      </c>
      <c r="M66" s="81"/>
      <c r="N66" s="115"/>
      <c r="O66" s="40" t="s">
        <v>29</v>
      </c>
      <c r="P66" s="119" t="s">
        <v>478</v>
      </c>
      <c r="Q66" s="117"/>
    </row>
    <row r="67" spans="1:17" s="5" customFormat="1" ht="49.5" customHeight="1">
      <c r="A67" s="40">
        <v>49</v>
      </c>
      <c r="B67" s="40"/>
      <c r="C67" s="48"/>
      <c r="D67" s="38" t="s">
        <v>480</v>
      </c>
      <c r="E67" s="59" t="s">
        <v>190</v>
      </c>
      <c r="F67" s="49" t="s">
        <v>80</v>
      </c>
      <c r="G67" s="50" t="s">
        <v>93</v>
      </c>
      <c r="H67" s="50">
        <v>100</v>
      </c>
      <c r="I67" s="42">
        <v>92415000000</v>
      </c>
      <c r="J67" s="42" t="s">
        <v>217</v>
      </c>
      <c r="K67" s="54">
        <v>215000</v>
      </c>
      <c r="L67" s="54" t="s">
        <v>38</v>
      </c>
      <c r="M67" s="51" t="s">
        <v>266</v>
      </c>
      <c r="N67" s="51" t="s">
        <v>165</v>
      </c>
      <c r="O67" s="40" t="s">
        <v>29</v>
      </c>
      <c r="P67" s="40"/>
      <c r="Q67" s="117"/>
    </row>
    <row r="68" spans="1:17" s="5" customFormat="1" ht="43.5" customHeight="1">
      <c r="A68" s="51">
        <v>50</v>
      </c>
      <c r="B68" s="55"/>
      <c r="C68" s="48"/>
      <c r="D68" s="38" t="s">
        <v>239</v>
      </c>
      <c r="E68" s="59" t="s">
        <v>190</v>
      </c>
      <c r="F68" s="49" t="s">
        <v>80</v>
      </c>
      <c r="G68" s="50" t="s">
        <v>93</v>
      </c>
      <c r="H68" s="50">
        <v>10</v>
      </c>
      <c r="I68" s="42">
        <v>92415000000</v>
      </c>
      <c r="J68" s="42" t="s">
        <v>217</v>
      </c>
      <c r="K68" s="54">
        <v>25000</v>
      </c>
      <c r="L68" s="84" t="s">
        <v>267</v>
      </c>
      <c r="M68" s="54" t="s">
        <v>268</v>
      </c>
      <c r="N68" s="51" t="s">
        <v>165</v>
      </c>
      <c r="O68" s="40" t="s">
        <v>29</v>
      </c>
      <c r="P68" s="40"/>
      <c r="Q68" s="117"/>
    </row>
    <row r="69" spans="1:17" s="5" customFormat="1" ht="56.25" customHeight="1">
      <c r="A69" s="40">
        <v>51</v>
      </c>
      <c r="B69" s="40" t="s">
        <v>240</v>
      </c>
      <c r="C69" s="48" t="s">
        <v>241</v>
      </c>
      <c r="D69" s="38" t="s">
        <v>242</v>
      </c>
      <c r="E69" s="59" t="s">
        <v>190</v>
      </c>
      <c r="F69" s="49" t="s">
        <v>80</v>
      </c>
      <c r="G69" s="50" t="s">
        <v>93</v>
      </c>
      <c r="H69" s="50" t="s">
        <v>243</v>
      </c>
      <c r="I69" s="42">
        <v>92415000000</v>
      </c>
      <c r="J69" s="42" t="s">
        <v>217</v>
      </c>
      <c r="K69" s="54">
        <v>5000</v>
      </c>
      <c r="L69" s="54" t="s">
        <v>269</v>
      </c>
      <c r="M69" s="51" t="s">
        <v>270</v>
      </c>
      <c r="N69" s="51" t="s">
        <v>165</v>
      </c>
      <c r="O69" s="40" t="s">
        <v>29</v>
      </c>
      <c r="P69" s="40"/>
      <c r="Q69" s="117"/>
    </row>
    <row r="70" spans="1:17" s="5" customFormat="1" ht="54.75" customHeight="1">
      <c r="A70" s="40">
        <v>52</v>
      </c>
      <c r="B70" s="40" t="s">
        <v>244</v>
      </c>
      <c r="C70" s="48" t="s">
        <v>237</v>
      </c>
      <c r="D70" s="38" t="s">
        <v>245</v>
      </c>
      <c r="E70" s="59" t="s">
        <v>190</v>
      </c>
      <c r="F70" s="49" t="s">
        <v>80</v>
      </c>
      <c r="G70" s="50" t="s">
        <v>93</v>
      </c>
      <c r="H70" s="50">
        <v>100</v>
      </c>
      <c r="I70" s="42">
        <v>92415000000</v>
      </c>
      <c r="J70" s="42" t="s">
        <v>217</v>
      </c>
      <c r="K70" s="54">
        <v>15000</v>
      </c>
      <c r="L70" s="54" t="s">
        <v>40</v>
      </c>
      <c r="M70" s="51" t="s">
        <v>271</v>
      </c>
      <c r="N70" s="51" t="s">
        <v>165</v>
      </c>
      <c r="O70" s="40" t="s">
        <v>29</v>
      </c>
      <c r="P70" s="40"/>
      <c r="Q70" s="117"/>
    </row>
    <row r="71" spans="1:17" s="5" customFormat="1" ht="53.25" customHeight="1">
      <c r="A71" s="40">
        <v>53</v>
      </c>
      <c r="B71" s="40" t="s">
        <v>235</v>
      </c>
      <c r="C71" s="48" t="s">
        <v>246</v>
      </c>
      <c r="D71" s="38" t="s">
        <v>247</v>
      </c>
      <c r="E71" s="59" t="s">
        <v>190</v>
      </c>
      <c r="F71" s="49" t="s">
        <v>80</v>
      </c>
      <c r="G71" s="50" t="s">
        <v>93</v>
      </c>
      <c r="H71" s="76" t="s">
        <v>248</v>
      </c>
      <c r="I71" s="42">
        <v>92415000000</v>
      </c>
      <c r="J71" s="42" t="s">
        <v>217</v>
      </c>
      <c r="K71" s="54">
        <v>10000</v>
      </c>
      <c r="L71" s="54" t="s">
        <v>38</v>
      </c>
      <c r="M71" s="51" t="s">
        <v>272</v>
      </c>
      <c r="N71" s="51" t="s">
        <v>165</v>
      </c>
      <c r="O71" s="40" t="s">
        <v>29</v>
      </c>
      <c r="P71" s="40"/>
      <c r="Q71" s="117"/>
    </row>
    <row r="72" spans="1:17" s="5" customFormat="1" ht="53.25" customHeight="1">
      <c r="A72" s="51">
        <v>54</v>
      </c>
      <c r="B72" s="40" t="s">
        <v>240</v>
      </c>
      <c r="C72" s="48" t="s">
        <v>249</v>
      </c>
      <c r="D72" s="38" t="s">
        <v>250</v>
      </c>
      <c r="E72" s="59" t="s">
        <v>190</v>
      </c>
      <c r="F72" s="49" t="s">
        <v>80</v>
      </c>
      <c r="G72" s="50" t="s">
        <v>93</v>
      </c>
      <c r="H72" s="50">
        <v>100</v>
      </c>
      <c r="I72" s="42">
        <v>92415000000</v>
      </c>
      <c r="J72" s="42" t="s">
        <v>217</v>
      </c>
      <c r="K72" s="54">
        <v>20000</v>
      </c>
      <c r="L72" s="54" t="s">
        <v>39</v>
      </c>
      <c r="M72" s="51" t="s">
        <v>272</v>
      </c>
      <c r="N72" s="51" t="s">
        <v>165</v>
      </c>
      <c r="O72" s="40" t="s">
        <v>29</v>
      </c>
      <c r="P72" s="40">
        <v>28.53</v>
      </c>
      <c r="Q72" s="117"/>
    </row>
    <row r="73" spans="1:17" s="5" customFormat="1" ht="52.5" customHeight="1">
      <c r="A73" s="40">
        <v>55</v>
      </c>
      <c r="B73" s="40" t="s">
        <v>244</v>
      </c>
      <c r="C73" s="48" t="s">
        <v>261</v>
      </c>
      <c r="D73" s="38" t="s">
        <v>251</v>
      </c>
      <c r="E73" s="59" t="s">
        <v>190</v>
      </c>
      <c r="F73" s="49" t="s">
        <v>80</v>
      </c>
      <c r="G73" s="50" t="s">
        <v>93</v>
      </c>
      <c r="H73" s="50">
        <v>100</v>
      </c>
      <c r="I73" s="42">
        <v>92415000000</v>
      </c>
      <c r="J73" s="42" t="s">
        <v>217</v>
      </c>
      <c r="K73" s="54">
        <v>6000</v>
      </c>
      <c r="L73" s="54" t="s">
        <v>39</v>
      </c>
      <c r="M73" s="51" t="s">
        <v>272</v>
      </c>
      <c r="N73" s="51" t="s">
        <v>165</v>
      </c>
      <c r="O73" s="40" t="s">
        <v>29</v>
      </c>
      <c r="P73" s="40"/>
      <c r="Q73" s="117"/>
    </row>
    <row r="74" spans="1:17" s="5" customFormat="1" ht="50.25" customHeight="1">
      <c r="A74" s="40">
        <v>56</v>
      </c>
      <c r="B74" s="40" t="s">
        <v>235</v>
      </c>
      <c r="C74" s="48" t="s">
        <v>262</v>
      </c>
      <c r="D74" s="38" t="s">
        <v>252</v>
      </c>
      <c r="E74" s="59" t="s">
        <v>190</v>
      </c>
      <c r="F74" s="49" t="s">
        <v>80</v>
      </c>
      <c r="G74" s="50" t="s">
        <v>93</v>
      </c>
      <c r="H74" s="50">
        <v>2</v>
      </c>
      <c r="I74" s="42">
        <v>92415000000</v>
      </c>
      <c r="J74" s="42" t="s">
        <v>217</v>
      </c>
      <c r="K74" s="54">
        <v>10000</v>
      </c>
      <c r="L74" s="54" t="s">
        <v>39</v>
      </c>
      <c r="M74" s="51" t="s">
        <v>272</v>
      </c>
      <c r="N74" s="51" t="s">
        <v>165</v>
      </c>
      <c r="O74" s="40" t="s">
        <v>29</v>
      </c>
      <c r="P74" s="40"/>
      <c r="Q74" s="117"/>
    </row>
    <row r="75" spans="1:17" s="5" customFormat="1" ht="50.25" customHeight="1">
      <c r="A75" s="40">
        <v>57</v>
      </c>
      <c r="B75" s="40" t="s">
        <v>240</v>
      </c>
      <c r="C75" s="48" t="s">
        <v>263</v>
      </c>
      <c r="D75" s="38" t="s">
        <v>253</v>
      </c>
      <c r="E75" s="59" t="s">
        <v>190</v>
      </c>
      <c r="F75" s="49" t="s">
        <v>80</v>
      </c>
      <c r="G75" s="50" t="s">
        <v>93</v>
      </c>
      <c r="H75" s="50">
        <v>6</v>
      </c>
      <c r="I75" s="42">
        <v>92415000000</v>
      </c>
      <c r="J75" s="42" t="s">
        <v>217</v>
      </c>
      <c r="K75" s="54">
        <v>60</v>
      </c>
      <c r="L75" s="54" t="s">
        <v>39</v>
      </c>
      <c r="M75" s="51" t="s">
        <v>272</v>
      </c>
      <c r="N75" s="51" t="s">
        <v>165</v>
      </c>
      <c r="O75" s="40" t="s">
        <v>29</v>
      </c>
      <c r="P75" s="40"/>
      <c r="Q75" s="117"/>
    </row>
    <row r="76" spans="1:17" s="5" customFormat="1" ht="57.75" customHeight="1">
      <c r="A76" s="51">
        <v>58</v>
      </c>
      <c r="B76" s="40" t="s">
        <v>244</v>
      </c>
      <c r="C76" s="48" t="s">
        <v>264</v>
      </c>
      <c r="D76" s="38" t="s">
        <v>254</v>
      </c>
      <c r="E76" s="59" t="s">
        <v>190</v>
      </c>
      <c r="F76" s="49" t="s">
        <v>80</v>
      </c>
      <c r="G76" s="50" t="s">
        <v>93</v>
      </c>
      <c r="H76" s="50">
        <v>100</v>
      </c>
      <c r="I76" s="42">
        <v>92415000000</v>
      </c>
      <c r="J76" s="42" t="s">
        <v>217</v>
      </c>
      <c r="K76" s="54">
        <v>1000</v>
      </c>
      <c r="L76" s="54" t="s">
        <v>39</v>
      </c>
      <c r="M76" s="51" t="s">
        <v>272</v>
      </c>
      <c r="N76" s="51" t="s">
        <v>165</v>
      </c>
      <c r="O76" s="40" t="s">
        <v>29</v>
      </c>
      <c r="P76" s="40"/>
      <c r="Q76" s="117"/>
    </row>
    <row r="77" spans="1:17" s="5" customFormat="1" ht="50.25" customHeight="1">
      <c r="A77" s="40">
        <v>59</v>
      </c>
      <c r="B77" s="40" t="s">
        <v>235</v>
      </c>
      <c r="C77" s="48" t="s">
        <v>265</v>
      </c>
      <c r="D77" s="38" t="s">
        <v>255</v>
      </c>
      <c r="E77" s="59" t="s">
        <v>190</v>
      </c>
      <c r="F77" s="49" t="s">
        <v>80</v>
      </c>
      <c r="G77" s="50" t="s">
        <v>93</v>
      </c>
      <c r="H77" s="50">
        <v>1</v>
      </c>
      <c r="I77" s="42">
        <v>92415000000</v>
      </c>
      <c r="J77" s="42" t="s">
        <v>217</v>
      </c>
      <c r="K77" s="54">
        <v>1500</v>
      </c>
      <c r="L77" s="54" t="s">
        <v>39</v>
      </c>
      <c r="M77" s="51" t="s">
        <v>272</v>
      </c>
      <c r="N77" s="51" t="s">
        <v>165</v>
      </c>
      <c r="O77" s="40" t="s">
        <v>29</v>
      </c>
      <c r="P77" s="40"/>
      <c r="Q77" s="117"/>
    </row>
    <row r="78" spans="1:17" s="5" customFormat="1" ht="47.25" customHeight="1">
      <c r="A78" s="40">
        <v>60</v>
      </c>
      <c r="B78" s="151"/>
      <c r="C78" s="152"/>
      <c r="D78" s="85" t="s">
        <v>256</v>
      </c>
      <c r="E78" s="59"/>
      <c r="F78" s="157"/>
      <c r="G78" s="158"/>
      <c r="H78" s="159"/>
      <c r="I78" s="42">
        <v>92415000000</v>
      </c>
      <c r="J78" s="42" t="s">
        <v>217</v>
      </c>
      <c r="K78" s="147"/>
      <c r="L78" s="148"/>
      <c r="M78" s="148"/>
      <c r="N78" s="149"/>
      <c r="O78" s="40" t="s">
        <v>29</v>
      </c>
      <c r="P78" s="119" t="s">
        <v>478</v>
      </c>
      <c r="Q78" s="117"/>
    </row>
    <row r="79" spans="1:17" s="5" customFormat="1" ht="45" customHeight="1">
      <c r="A79" s="40">
        <v>61</v>
      </c>
      <c r="B79" s="40" t="s">
        <v>257</v>
      </c>
      <c r="C79" s="48" t="s">
        <v>197</v>
      </c>
      <c r="D79" s="38" t="s">
        <v>258</v>
      </c>
      <c r="E79" s="59" t="s">
        <v>190</v>
      </c>
      <c r="F79" s="49" t="s">
        <v>80</v>
      </c>
      <c r="G79" s="50" t="s">
        <v>128</v>
      </c>
      <c r="H79" s="50">
        <v>50</v>
      </c>
      <c r="I79" s="42">
        <v>92415000000</v>
      </c>
      <c r="J79" s="42" t="s">
        <v>217</v>
      </c>
      <c r="K79" s="54">
        <v>25000</v>
      </c>
      <c r="L79" s="54" t="s">
        <v>38</v>
      </c>
      <c r="M79" s="51" t="s">
        <v>273</v>
      </c>
      <c r="N79" s="51" t="s">
        <v>165</v>
      </c>
      <c r="O79" s="40" t="s">
        <v>29</v>
      </c>
      <c r="P79" s="40"/>
      <c r="Q79" s="117"/>
    </row>
    <row r="80" spans="1:17" s="5" customFormat="1" ht="48.75" customHeight="1">
      <c r="A80" s="40">
        <v>62</v>
      </c>
      <c r="B80" s="40" t="s">
        <v>257</v>
      </c>
      <c r="C80" s="48" t="s">
        <v>259</v>
      </c>
      <c r="D80" s="38" t="s">
        <v>260</v>
      </c>
      <c r="E80" s="59" t="s">
        <v>190</v>
      </c>
      <c r="F80" s="49" t="s">
        <v>80</v>
      </c>
      <c r="G80" s="50" t="s">
        <v>128</v>
      </c>
      <c r="H80" s="50">
        <v>100</v>
      </c>
      <c r="I80" s="42">
        <v>92415000000</v>
      </c>
      <c r="J80" s="42" t="s">
        <v>217</v>
      </c>
      <c r="K80" s="54">
        <v>50000</v>
      </c>
      <c r="L80" s="54" t="s">
        <v>274</v>
      </c>
      <c r="M80" s="51" t="s">
        <v>275</v>
      </c>
      <c r="N80" s="51" t="s">
        <v>165</v>
      </c>
      <c r="O80" s="40" t="s">
        <v>29</v>
      </c>
      <c r="P80" s="40"/>
      <c r="Q80" s="117"/>
    </row>
    <row r="81" spans="1:17" s="5" customFormat="1" ht="75" customHeight="1">
      <c r="A81" s="40">
        <v>63</v>
      </c>
      <c r="B81" s="61" t="s">
        <v>94</v>
      </c>
      <c r="C81" s="59" t="s">
        <v>276</v>
      </c>
      <c r="D81" s="86" t="s">
        <v>277</v>
      </c>
      <c r="E81" s="48" t="s">
        <v>315</v>
      </c>
      <c r="F81" s="59" t="s">
        <v>290</v>
      </c>
      <c r="G81" s="64" t="s">
        <v>28</v>
      </c>
      <c r="H81" s="64">
        <v>1</v>
      </c>
      <c r="I81" s="42">
        <v>92415000000</v>
      </c>
      <c r="J81" s="42" t="s">
        <v>217</v>
      </c>
      <c r="K81" s="87">
        <v>234000</v>
      </c>
      <c r="L81" s="87" t="s">
        <v>291</v>
      </c>
      <c r="M81" s="87" t="s">
        <v>292</v>
      </c>
      <c r="N81" s="40" t="s">
        <v>299</v>
      </c>
      <c r="O81" s="40" t="s">
        <v>29</v>
      </c>
      <c r="P81" s="40">
        <v>118.59</v>
      </c>
      <c r="Q81" s="117"/>
    </row>
    <row r="82" spans="1:17" s="5" customFormat="1" ht="73.5" customHeight="1">
      <c r="A82" s="40">
        <v>64</v>
      </c>
      <c r="B82" s="61" t="s">
        <v>94</v>
      </c>
      <c r="C82" s="59" t="s">
        <v>278</v>
      </c>
      <c r="D82" s="86" t="s">
        <v>279</v>
      </c>
      <c r="E82" s="48" t="s">
        <v>315</v>
      </c>
      <c r="F82" s="59" t="s">
        <v>290</v>
      </c>
      <c r="G82" s="64" t="s">
        <v>28</v>
      </c>
      <c r="H82" s="64">
        <v>1</v>
      </c>
      <c r="I82" s="42">
        <v>92415000000</v>
      </c>
      <c r="J82" s="42" t="s">
        <v>217</v>
      </c>
      <c r="K82" s="87">
        <v>21000</v>
      </c>
      <c r="L82" s="87" t="s">
        <v>293</v>
      </c>
      <c r="M82" s="66" t="s">
        <v>294</v>
      </c>
      <c r="N82" s="40" t="s">
        <v>299</v>
      </c>
      <c r="O82" s="40" t="s">
        <v>29</v>
      </c>
      <c r="P82" s="40"/>
      <c r="Q82" s="117"/>
    </row>
    <row r="83" spans="1:17" s="5" customFormat="1" ht="73.5" customHeight="1">
      <c r="A83" s="40">
        <v>65</v>
      </c>
      <c r="B83" s="61" t="s">
        <v>94</v>
      </c>
      <c r="C83" s="59" t="s">
        <v>278</v>
      </c>
      <c r="D83" s="86" t="s">
        <v>280</v>
      </c>
      <c r="E83" s="48" t="s">
        <v>315</v>
      </c>
      <c r="F83" s="59" t="s">
        <v>290</v>
      </c>
      <c r="G83" s="64" t="s">
        <v>28</v>
      </c>
      <c r="H83" s="64">
        <v>1</v>
      </c>
      <c r="I83" s="42">
        <v>92415000000</v>
      </c>
      <c r="J83" s="42" t="s">
        <v>217</v>
      </c>
      <c r="K83" s="87">
        <v>87000</v>
      </c>
      <c r="L83" s="87" t="s">
        <v>40</v>
      </c>
      <c r="M83" s="66" t="s">
        <v>295</v>
      </c>
      <c r="N83" s="40" t="s">
        <v>299</v>
      </c>
      <c r="O83" s="40" t="s">
        <v>29</v>
      </c>
      <c r="P83" s="40"/>
      <c r="Q83" s="117"/>
    </row>
    <row r="84" spans="1:17" s="5" customFormat="1" ht="66.75" customHeight="1">
      <c r="A84" s="51">
        <v>66</v>
      </c>
      <c r="B84" s="61" t="s">
        <v>94</v>
      </c>
      <c r="C84" s="59" t="s">
        <v>278</v>
      </c>
      <c r="D84" s="86" t="s">
        <v>281</v>
      </c>
      <c r="E84" s="48" t="s">
        <v>315</v>
      </c>
      <c r="F84" s="59" t="s">
        <v>290</v>
      </c>
      <c r="G84" s="64" t="s">
        <v>28</v>
      </c>
      <c r="H84" s="64">
        <v>1</v>
      </c>
      <c r="I84" s="42">
        <v>92415000000</v>
      </c>
      <c r="J84" s="42" t="s">
        <v>217</v>
      </c>
      <c r="K84" s="87">
        <v>263000</v>
      </c>
      <c r="L84" s="87" t="s">
        <v>204</v>
      </c>
      <c r="M84" s="66" t="s">
        <v>296</v>
      </c>
      <c r="N84" s="40" t="s">
        <v>299</v>
      </c>
      <c r="O84" s="40" t="s">
        <v>29</v>
      </c>
      <c r="P84" s="40"/>
      <c r="Q84" s="117"/>
    </row>
    <row r="85" spans="1:17" s="5" customFormat="1" ht="59.25" customHeight="1">
      <c r="A85" s="40">
        <v>67</v>
      </c>
      <c r="B85" s="61" t="s">
        <v>94</v>
      </c>
      <c r="C85" s="59" t="s">
        <v>278</v>
      </c>
      <c r="D85" s="86" t="s">
        <v>282</v>
      </c>
      <c r="E85" s="48" t="s">
        <v>315</v>
      </c>
      <c r="F85" s="59" t="s">
        <v>290</v>
      </c>
      <c r="G85" s="64" t="s">
        <v>28</v>
      </c>
      <c r="H85" s="64">
        <v>1</v>
      </c>
      <c r="I85" s="42">
        <v>92415000000</v>
      </c>
      <c r="J85" s="42" t="s">
        <v>217</v>
      </c>
      <c r="K85" s="87">
        <v>247000</v>
      </c>
      <c r="L85" s="87" t="s">
        <v>204</v>
      </c>
      <c r="M85" s="66" t="s">
        <v>296</v>
      </c>
      <c r="N85" s="40" t="s">
        <v>299</v>
      </c>
      <c r="O85" s="40" t="s">
        <v>29</v>
      </c>
      <c r="P85" s="40"/>
      <c r="Q85" s="117"/>
    </row>
    <row r="86" spans="1:17" s="5" customFormat="1" ht="60.75" customHeight="1">
      <c r="A86" s="40">
        <v>68</v>
      </c>
      <c r="B86" s="61" t="s">
        <v>94</v>
      </c>
      <c r="C86" s="82">
        <v>7422000</v>
      </c>
      <c r="D86" s="86" t="s">
        <v>283</v>
      </c>
      <c r="E86" s="48" t="s">
        <v>315</v>
      </c>
      <c r="F86" s="59" t="s">
        <v>290</v>
      </c>
      <c r="G86" s="64" t="s">
        <v>28</v>
      </c>
      <c r="H86" s="64">
        <v>1</v>
      </c>
      <c r="I86" s="42">
        <v>92415000000</v>
      </c>
      <c r="J86" s="42" t="s">
        <v>217</v>
      </c>
      <c r="K86" s="87">
        <v>135000</v>
      </c>
      <c r="L86" s="87" t="s">
        <v>204</v>
      </c>
      <c r="M86" s="66" t="s">
        <v>297</v>
      </c>
      <c r="N86" s="40" t="s">
        <v>299</v>
      </c>
      <c r="O86" s="40" t="s">
        <v>29</v>
      </c>
      <c r="P86" s="40">
        <v>86.57</v>
      </c>
      <c r="Q86" s="117"/>
    </row>
    <row r="87" spans="1:17" s="5" customFormat="1" ht="51.75" customHeight="1">
      <c r="A87" s="40">
        <v>69</v>
      </c>
      <c r="B87" s="61" t="s">
        <v>94</v>
      </c>
      <c r="C87" s="82">
        <v>7422000</v>
      </c>
      <c r="D87" s="86" t="s">
        <v>284</v>
      </c>
      <c r="E87" s="48" t="s">
        <v>315</v>
      </c>
      <c r="F87" s="59" t="s">
        <v>290</v>
      </c>
      <c r="G87" s="64" t="s">
        <v>28</v>
      </c>
      <c r="H87" s="64">
        <v>1</v>
      </c>
      <c r="I87" s="42">
        <v>92415000000</v>
      </c>
      <c r="J87" s="42" t="s">
        <v>217</v>
      </c>
      <c r="K87" s="64">
        <v>40000</v>
      </c>
      <c r="L87" s="64" t="s">
        <v>204</v>
      </c>
      <c r="M87" s="66" t="s">
        <v>297</v>
      </c>
      <c r="N87" s="40" t="s">
        <v>299</v>
      </c>
      <c r="O87" s="40" t="s">
        <v>29</v>
      </c>
      <c r="P87" s="40">
        <v>31.8</v>
      </c>
      <c r="Q87" s="117"/>
    </row>
    <row r="88" spans="1:17" s="5" customFormat="1" ht="60">
      <c r="A88" s="51">
        <v>70</v>
      </c>
      <c r="B88" s="61" t="s">
        <v>94</v>
      </c>
      <c r="C88" s="82">
        <v>7422000</v>
      </c>
      <c r="D88" s="88" t="s">
        <v>285</v>
      </c>
      <c r="E88" s="48" t="s">
        <v>315</v>
      </c>
      <c r="F88" s="59" t="s">
        <v>290</v>
      </c>
      <c r="G88" s="64" t="s">
        <v>28</v>
      </c>
      <c r="H88" s="64">
        <v>1</v>
      </c>
      <c r="I88" s="42">
        <v>92415000000</v>
      </c>
      <c r="J88" s="42" t="s">
        <v>217</v>
      </c>
      <c r="K88" s="64">
        <v>40000</v>
      </c>
      <c r="L88" s="64" t="s">
        <v>204</v>
      </c>
      <c r="M88" s="66" t="s">
        <v>297</v>
      </c>
      <c r="N88" s="40" t="s">
        <v>299</v>
      </c>
      <c r="O88" s="40" t="s">
        <v>29</v>
      </c>
      <c r="P88" s="40">
        <v>31.8</v>
      </c>
      <c r="Q88" s="117"/>
    </row>
    <row r="89" spans="1:17" s="5" customFormat="1" ht="60">
      <c r="A89" s="40">
        <v>71</v>
      </c>
      <c r="B89" s="82" t="s">
        <v>462</v>
      </c>
      <c r="C89" s="82" t="s">
        <v>463</v>
      </c>
      <c r="D89" s="38" t="s">
        <v>286</v>
      </c>
      <c r="E89" s="48" t="s">
        <v>315</v>
      </c>
      <c r="F89" s="59" t="s">
        <v>290</v>
      </c>
      <c r="G89" s="50" t="s">
        <v>28</v>
      </c>
      <c r="H89" s="50">
        <v>1</v>
      </c>
      <c r="I89" s="42">
        <v>92415000000</v>
      </c>
      <c r="J89" s="42" t="s">
        <v>217</v>
      </c>
      <c r="K89" s="50">
        <v>41600</v>
      </c>
      <c r="L89" s="50" t="s">
        <v>204</v>
      </c>
      <c r="M89" s="43" t="s">
        <v>297</v>
      </c>
      <c r="N89" s="40" t="s">
        <v>299</v>
      </c>
      <c r="O89" s="40" t="s">
        <v>29</v>
      </c>
      <c r="P89" s="40">
        <v>38.2</v>
      </c>
      <c r="Q89" s="117"/>
    </row>
    <row r="90" spans="1:17" s="5" customFormat="1" ht="60">
      <c r="A90" s="40">
        <v>72</v>
      </c>
      <c r="B90" s="82" t="s">
        <v>464</v>
      </c>
      <c r="C90" s="82" t="s">
        <v>465</v>
      </c>
      <c r="D90" s="38" t="s">
        <v>287</v>
      </c>
      <c r="E90" s="48" t="s">
        <v>315</v>
      </c>
      <c r="F90" s="59" t="s">
        <v>290</v>
      </c>
      <c r="G90" s="50" t="s">
        <v>28</v>
      </c>
      <c r="H90" s="50">
        <v>1</v>
      </c>
      <c r="I90" s="42">
        <v>92415000000</v>
      </c>
      <c r="J90" s="42" t="s">
        <v>217</v>
      </c>
      <c r="K90" s="50">
        <v>11100</v>
      </c>
      <c r="L90" s="42" t="s">
        <v>293</v>
      </c>
      <c r="M90" s="43" t="s">
        <v>294</v>
      </c>
      <c r="N90" s="40" t="s">
        <v>299</v>
      </c>
      <c r="O90" s="40" t="s">
        <v>29</v>
      </c>
      <c r="P90" s="40">
        <v>11.09</v>
      </c>
      <c r="Q90" s="117"/>
    </row>
    <row r="91" spans="1:17" s="5" customFormat="1" ht="60" customHeight="1">
      <c r="A91" s="40">
        <v>72</v>
      </c>
      <c r="B91" s="61" t="s">
        <v>119</v>
      </c>
      <c r="C91" s="82" t="s">
        <v>288</v>
      </c>
      <c r="D91" s="88" t="s">
        <v>289</v>
      </c>
      <c r="E91" s="48" t="s">
        <v>315</v>
      </c>
      <c r="F91" s="59" t="s">
        <v>301</v>
      </c>
      <c r="G91" s="64" t="s">
        <v>28</v>
      </c>
      <c r="H91" s="64">
        <v>1</v>
      </c>
      <c r="I91" s="42">
        <v>92415000000</v>
      </c>
      <c r="J91" s="42" t="s">
        <v>217</v>
      </c>
      <c r="K91" s="64">
        <f>14000+8400</f>
        <v>22400</v>
      </c>
      <c r="L91" s="87" t="s">
        <v>204</v>
      </c>
      <c r="M91" s="66" t="s">
        <v>298</v>
      </c>
      <c r="N91" s="40" t="s">
        <v>299</v>
      </c>
      <c r="O91" s="40" t="s">
        <v>29</v>
      </c>
      <c r="P91" s="121">
        <v>22.4</v>
      </c>
      <c r="Q91" s="117"/>
    </row>
    <row r="92" spans="1:17" s="5" customFormat="1" ht="37.5" customHeight="1">
      <c r="A92" s="51">
        <v>73</v>
      </c>
      <c r="B92" s="40"/>
      <c r="C92" s="40"/>
      <c r="D92" s="38" t="s">
        <v>300</v>
      </c>
      <c r="E92" s="59" t="s">
        <v>190</v>
      </c>
      <c r="F92" s="49" t="s">
        <v>80</v>
      </c>
      <c r="G92" s="50" t="s">
        <v>93</v>
      </c>
      <c r="H92" s="50">
        <v>5</v>
      </c>
      <c r="I92" s="42">
        <v>92415000000</v>
      </c>
      <c r="J92" s="42" t="s">
        <v>217</v>
      </c>
      <c r="K92" s="50">
        <v>265600</v>
      </c>
      <c r="L92" s="80" t="s">
        <v>166</v>
      </c>
      <c r="M92" s="61" t="s">
        <v>168</v>
      </c>
      <c r="N92" s="40" t="s">
        <v>234</v>
      </c>
      <c r="O92" s="40" t="s">
        <v>29</v>
      </c>
      <c r="P92" s="40">
        <v>20.16</v>
      </c>
      <c r="Q92" s="117"/>
    </row>
    <row r="93" spans="1:17" s="5" customFormat="1" ht="30" customHeight="1">
      <c r="A93" s="40">
        <v>74</v>
      </c>
      <c r="B93" s="40"/>
      <c r="C93" s="40"/>
      <c r="D93" s="38" t="s">
        <v>302</v>
      </c>
      <c r="E93" s="59" t="s">
        <v>190</v>
      </c>
      <c r="F93" s="49" t="s">
        <v>80</v>
      </c>
      <c r="G93" s="50" t="s">
        <v>93</v>
      </c>
      <c r="H93" s="50" t="s">
        <v>81</v>
      </c>
      <c r="I93" s="42">
        <v>92415000000</v>
      </c>
      <c r="J93" s="42" t="s">
        <v>217</v>
      </c>
      <c r="K93" s="50">
        <v>56500</v>
      </c>
      <c r="L93" s="80" t="s">
        <v>166</v>
      </c>
      <c r="M93" s="61" t="s">
        <v>168</v>
      </c>
      <c r="N93" s="40" t="s">
        <v>234</v>
      </c>
      <c r="O93" s="40" t="s">
        <v>29</v>
      </c>
      <c r="P93" s="40">
        <v>0</v>
      </c>
      <c r="Q93" s="117"/>
    </row>
    <row r="94" spans="1:17" s="5" customFormat="1" ht="34.5" customHeight="1">
      <c r="A94" s="40">
        <v>75</v>
      </c>
      <c r="B94" s="40"/>
      <c r="C94" s="40"/>
      <c r="D94" s="38" t="s">
        <v>303</v>
      </c>
      <c r="E94" s="59" t="s">
        <v>190</v>
      </c>
      <c r="F94" s="49" t="s">
        <v>80</v>
      </c>
      <c r="G94" s="50" t="s">
        <v>93</v>
      </c>
      <c r="H94" s="50" t="s">
        <v>81</v>
      </c>
      <c r="I94" s="42">
        <v>92415000000</v>
      </c>
      <c r="J94" s="42" t="s">
        <v>217</v>
      </c>
      <c r="K94" s="50">
        <v>30000</v>
      </c>
      <c r="L94" s="80" t="s">
        <v>166</v>
      </c>
      <c r="M94" s="61" t="s">
        <v>168</v>
      </c>
      <c r="N94" s="40" t="s">
        <v>234</v>
      </c>
      <c r="O94" s="40" t="s">
        <v>29</v>
      </c>
      <c r="P94" s="40">
        <v>0</v>
      </c>
      <c r="Q94" s="117"/>
    </row>
    <row r="95" spans="1:17" s="5" customFormat="1" ht="30">
      <c r="A95" s="40">
        <v>76</v>
      </c>
      <c r="B95" s="40"/>
      <c r="C95" s="40"/>
      <c r="D95" s="38" t="s">
        <v>304</v>
      </c>
      <c r="E95" s="49"/>
      <c r="F95" s="50">
        <v>642</v>
      </c>
      <c r="G95" s="50" t="s">
        <v>95</v>
      </c>
      <c r="H95" s="50">
        <v>93</v>
      </c>
      <c r="I95" s="42">
        <v>92415000000</v>
      </c>
      <c r="J95" s="42" t="s">
        <v>217</v>
      </c>
      <c r="K95" s="50">
        <v>158100</v>
      </c>
      <c r="L95" s="80" t="s">
        <v>166</v>
      </c>
      <c r="M95" s="61" t="s">
        <v>168</v>
      </c>
      <c r="N95" s="40" t="s">
        <v>234</v>
      </c>
      <c r="O95" s="40" t="s">
        <v>29</v>
      </c>
      <c r="P95" s="40">
        <v>0</v>
      </c>
      <c r="Q95" s="117"/>
    </row>
    <row r="96" spans="1:17" s="5" customFormat="1" ht="60">
      <c r="A96" s="51">
        <v>77</v>
      </c>
      <c r="B96" s="49" t="s">
        <v>306</v>
      </c>
      <c r="C96" s="49" t="s">
        <v>307</v>
      </c>
      <c r="D96" s="38" t="s">
        <v>375</v>
      </c>
      <c r="E96" s="48" t="s">
        <v>308</v>
      </c>
      <c r="F96" s="49" t="s">
        <v>229</v>
      </c>
      <c r="G96" s="50" t="s">
        <v>230</v>
      </c>
      <c r="H96" s="50"/>
      <c r="I96" s="42">
        <v>92415000000</v>
      </c>
      <c r="J96" s="42" t="s">
        <v>217</v>
      </c>
      <c r="K96" s="50">
        <v>200000</v>
      </c>
      <c r="L96" s="89" t="s">
        <v>309</v>
      </c>
      <c r="M96" s="40" t="s">
        <v>168</v>
      </c>
      <c r="N96" s="40" t="s">
        <v>234</v>
      </c>
      <c r="O96" s="40" t="s">
        <v>29</v>
      </c>
      <c r="P96" s="40">
        <v>0</v>
      </c>
      <c r="Q96" s="117"/>
    </row>
    <row r="97" spans="1:17" s="5" customFormat="1" ht="60">
      <c r="A97" s="40">
        <v>78</v>
      </c>
      <c r="B97" s="49" t="s">
        <v>310</v>
      </c>
      <c r="C97" s="49" t="s">
        <v>311</v>
      </c>
      <c r="D97" s="38" t="s">
        <v>374</v>
      </c>
      <c r="E97" s="48" t="s">
        <v>308</v>
      </c>
      <c r="F97" s="49" t="s">
        <v>229</v>
      </c>
      <c r="G97" s="50" t="s">
        <v>230</v>
      </c>
      <c r="H97" s="50"/>
      <c r="I97" s="42">
        <v>92415000000</v>
      </c>
      <c r="J97" s="42" t="s">
        <v>217</v>
      </c>
      <c r="K97" s="50">
        <v>250000</v>
      </c>
      <c r="L97" s="89" t="s">
        <v>309</v>
      </c>
      <c r="M97" s="40" t="s">
        <v>168</v>
      </c>
      <c r="N97" s="40" t="s">
        <v>234</v>
      </c>
      <c r="O97" s="40" t="s">
        <v>29</v>
      </c>
      <c r="P97" s="40"/>
      <c r="Q97" s="117"/>
    </row>
    <row r="98" spans="1:17" s="5" customFormat="1" ht="60">
      <c r="A98" s="40">
        <v>79</v>
      </c>
      <c r="B98" s="49" t="s">
        <v>313</v>
      </c>
      <c r="C98" s="48" t="s">
        <v>314</v>
      </c>
      <c r="D98" s="38" t="s">
        <v>312</v>
      </c>
      <c r="E98" s="48" t="s">
        <v>308</v>
      </c>
      <c r="F98" s="49" t="s">
        <v>229</v>
      </c>
      <c r="G98" s="50" t="s">
        <v>230</v>
      </c>
      <c r="H98" s="50"/>
      <c r="I98" s="42">
        <v>92415000000</v>
      </c>
      <c r="J98" s="42" t="s">
        <v>217</v>
      </c>
      <c r="K98" s="50">
        <v>150000</v>
      </c>
      <c r="L98" s="89" t="s">
        <v>309</v>
      </c>
      <c r="M98" s="40" t="s">
        <v>168</v>
      </c>
      <c r="N98" s="40" t="s">
        <v>234</v>
      </c>
      <c r="O98" s="40" t="s">
        <v>29</v>
      </c>
      <c r="P98" s="40"/>
      <c r="Q98" s="117"/>
    </row>
    <row r="99" spans="1:17" s="5" customFormat="1" ht="60">
      <c r="A99" s="61">
        <v>80</v>
      </c>
      <c r="B99" s="78" t="s">
        <v>380</v>
      </c>
      <c r="C99" s="78" t="s">
        <v>379</v>
      </c>
      <c r="D99" s="79" t="s">
        <v>316</v>
      </c>
      <c r="E99" s="59" t="s">
        <v>308</v>
      </c>
      <c r="F99" s="78" t="s">
        <v>229</v>
      </c>
      <c r="G99" s="60" t="s">
        <v>230</v>
      </c>
      <c r="H99" s="60"/>
      <c r="I99" s="57">
        <v>92415000000</v>
      </c>
      <c r="J99" s="57" t="s">
        <v>217</v>
      </c>
      <c r="K99" s="60">
        <v>150000</v>
      </c>
      <c r="L99" s="80" t="s">
        <v>309</v>
      </c>
      <c r="M99" s="61" t="s">
        <v>168</v>
      </c>
      <c r="N99" s="61" t="s">
        <v>165</v>
      </c>
      <c r="O99" s="61" t="s">
        <v>29</v>
      </c>
      <c r="P99" s="61">
        <f>28.24*1.048</f>
        <v>29.59552</v>
      </c>
      <c r="Q99" s="117">
        <f>56.4*1.048</f>
        <v>59.1072</v>
      </c>
    </row>
    <row r="100" spans="1:17" s="5" customFormat="1" ht="15">
      <c r="A100" s="51">
        <v>81</v>
      </c>
      <c r="B100" s="90" t="s">
        <v>160</v>
      </c>
      <c r="C100" s="91" t="s">
        <v>210</v>
      </c>
      <c r="D100" s="79" t="s">
        <v>317</v>
      </c>
      <c r="E100" s="92"/>
      <c r="F100" s="70" t="s">
        <v>80</v>
      </c>
      <c r="G100" s="71" t="s">
        <v>28</v>
      </c>
      <c r="H100" s="54" t="s">
        <v>81</v>
      </c>
      <c r="I100" s="57">
        <v>92415000000</v>
      </c>
      <c r="J100" s="57" t="s">
        <v>217</v>
      </c>
      <c r="K100" s="50">
        <v>200000</v>
      </c>
      <c r="L100" s="54" t="s">
        <v>39</v>
      </c>
      <c r="M100" s="43" t="s">
        <v>206</v>
      </c>
      <c r="N100" s="40" t="s">
        <v>355</v>
      </c>
      <c r="O100" s="40"/>
      <c r="P100" s="40"/>
      <c r="Q100" s="117"/>
    </row>
    <row r="101" spans="1:17" s="5" customFormat="1" ht="15">
      <c r="A101" s="40">
        <v>82</v>
      </c>
      <c r="B101" s="93" t="s">
        <v>318</v>
      </c>
      <c r="C101" s="91" t="s">
        <v>319</v>
      </c>
      <c r="D101" s="79" t="s">
        <v>320</v>
      </c>
      <c r="E101" s="92"/>
      <c r="F101" s="70" t="s">
        <v>80</v>
      </c>
      <c r="G101" s="71" t="s">
        <v>28</v>
      </c>
      <c r="H101" s="54" t="s">
        <v>81</v>
      </c>
      <c r="I101" s="57">
        <v>92415000000</v>
      </c>
      <c r="J101" s="57" t="s">
        <v>217</v>
      </c>
      <c r="K101" s="50">
        <v>200000</v>
      </c>
      <c r="L101" s="54" t="s">
        <v>38</v>
      </c>
      <c r="M101" s="43" t="s">
        <v>341</v>
      </c>
      <c r="N101" s="40" t="s">
        <v>355</v>
      </c>
      <c r="O101" s="40"/>
      <c r="P101" s="40"/>
      <c r="Q101" s="117"/>
    </row>
    <row r="102" spans="1:17" s="5" customFormat="1" ht="30">
      <c r="A102" s="40">
        <v>83</v>
      </c>
      <c r="B102" s="90" t="s">
        <v>160</v>
      </c>
      <c r="C102" s="91" t="s">
        <v>210</v>
      </c>
      <c r="D102" s="94" t="s">
        <v>321</v>
      </c>
      <c r="E102" s="92"/>
      <c r="F102" s="70" t="s">
        <v>80</v>
      </c>
      <c r="G102" s="71" t="s">
        <v>28</v>
      </c>
      <c r="H102" s="54" t="s">
        <v>81</v>
      </c>
      <c r="I102" s="57">
        <v>92415000000</v>
      </c>
      <c r="J102" s="57" t="s">
        <v>217</v>
      </c>
      <c r="K102" s="50">
        <v>400000</v>
      </c>
      <c r="L102" s="54" t="s">
        <v>39</v>
      </c>
      <c r="M102" s="43" t="s">
        <v>342</v>
      </c>
      <c r="N102" s="40" t="s">
        <v>355</v>
      </c>
      <c r="O102" s="40"/>
      <c r="P102" s="40">
        <v>699.49</v>
      </c>
      <c r="Q102" s="117"/>
    </row>
    <row r="103" spans="1:17" s="5" customFormat="1" ht="15">
      <c r="A103" s="40">
        <v>84</v>
      </c>
      <c r="B103" s="93" t="s">
        <v>322</v>
      </c>
      <c r="C103" s="91" t="s">
        <v>323</v>
      </c>
      <c r="D103" s="79" t="s">
        <v>324</v>
      </c>
      <c r="E103" s="92"/>
      <c r="F103" s="70" t="s">
        <v>80</v>
      </c>
      <c r="G103" s="71" t="s">
        <v>93</v>
      </c>
      <c r="H103" s="54" t="s">
        <v>81</v>
      </c>
      <c r="I103" s="57">
        <v>92415000000</v>
      </c>
      <c r="J103" s="57" t="s">
        <v>217</v>
      </c>
      <c r="K103" s="50">
        <v>100000</v>
      </c>
      <c r="L103" s="54" t="s">
        <v>38</v>
      </c>
      <c r="M103" s="43" t="s">
        <v>343</v>
      </c>
      <c r="N103" s="40" t="s">
        <v>355</v>
      </c>
      <c r="O103" s="40"/>
      <c r="P103" s="40"/>
      <c r="Q103" s="117">
        <f>133.117*1.048</f>
        <v>139.506616</v>
      </c>
    </row>
    <row r="104" spans="1:17" s="5" customFormat="1" ht="30">
      <c r="A104" s="51">
        <v>85</v>
      </c>
      <c r="B104" s="90" t="s">
        <v>160</v>
      </c>
      <c r="C104" s="91" t="s">
        <v>210</v>
      </c>
      <c r="D104" s="79" t="s">
        <v>325</v>
      </c>
      <c r="E104" s="92"/>
      <c r="F104" s="70" t="s">
        <v>80</v>
      </c>
      <c r="G104" s="71" t="s">
        <v>93</v>
      </c>
      <c r="H104" s="54">
        <v>1</v>
      </c>
      <c r="I104" s="57">
        <v>92415000000</v>
      </c>
      <c r="J104" s="57" t="s">
        <v>217</v>
      </c>
      <c r="K104" s="42">
        <v>80000</v>
      </c>
      <c r="L104" s="54" t="s">
        <v>269</v>
      </c>
      <c r="M104" s="43" t="s">
        <v>344</v>
      </c>
      <c r="N104" s="40" t="s">
        <v>355</v>
      </c>
      <c r="O104" s="40"/>
      <c r="P104" s="40"/>
      <c r="Q104" s="117"/>
    </row>
    <row r="105" spans="1:17" s="5" customFormat="1" ht="30">
      <c r="A105" s="40">
        <v>86</v>
      </c>
      <c r="B105" s="90" t="s">
        <v>160</v>
      </c>
      <c r="C105" s="91" t="s">
        <v>210</v>
      </c>
      <c r="D105" s="79" t="s">
        <v>326</v>
      </c>
      <c r="E105" s="92"/>
      <c r="F105" s="70" t="s">
        <v>80</v>
      </c>
      <c r="G105" s="71" t="s">
        <v>93</v>
      </c>
      <c r="H105" s="54">
        <v>1</v>
      </c>
      <c r="I105" s="57">
        <v>92415000000</v>
      </c>
      <c r="J105" s="57" t="s">
        <v>217</v>
      </c>
      <c r="K105" s="42">
        <v>80000</v>
      </c>
      <c r="L105" s="54" t="s">
        <v>269</v>
      </c>
      <c r="M105" s="43" t="s">
        <v>345</v>
      </c>
      <c r="N105" s="40" t="s">
        <v>355</v>
      </c>
      <c r="O105" s="40"/>
      <c r="P105" s="40"/>
      <c r="Q105" s="117"/>
    </row>
    <row r="106" spans="1:17" s="5" customFormat="1" ht="15">
      <c r="A106" s="40">
        <v>87</v>
      </c>
      <c r="B106" s="90" t="s">
        <v>160</v>
      </c>
      <c r="C106" s="91" t="s">
        <v>210</v>
      </c>
      <c r="D106" s="79" t="s">
        <v>327</v>
      </c>
      <c r="E106" s="92"/>
      <c r="F106" s="70" t="s">
        <v>80</v>
      </c>
      <c r="G106" s="71" t="s">
        <v>93</v>
      </c>
      <c r="H106" s="54">
        <v>1</v>
      </c>
      <c r="I106" s="57">
        <v>92415000000</v>
      </c>
      <c r="J106" s="57" t="s">
        <v>217</v>
      </c>
      <c r="K106" s="42">
        <v>90000</v>
      </c>
      <c r="L106" s="54" t="s">
        <v>269</v>
      </c>
      <c r="M106" s="43" t="s">
        <v>346</v>
      </c>
      <c r="N106" s="40" t="s">
        <v>355</v>
      </c>
      <c r="O106" s="40"/>
      <c r="P106" s="40"/>
      <c r="Q106" s="117"/>
    </row>
    <row r="107" spans="1:17" s="5" customFormat="1" ht="15">
      <c r="A107" s="40">
        <v>88</v>
      </c>
      <c r="B107" s="93" t="s">
        <v>318</v>
      </c>
      <c r="C107" s="91" t="s">
        <v>319</v>
      </c>
      <c r="D107" s="94" t="s">
        <v>328</v>
      </c>
      <c r="E107" s="95"/>
      <c r="F107" s="70" t="s">
        <v>80</v>
      </c>
      <c r="G107" s="96" t="s">
        <v>93</v>
      </c>
      <c r="H107" s="54">
        <v>2</v>
      </c>
      <c r="I107" s="57">
        <v>92415000000</v>
      </c>
      <c r="J107" s="57" t="s">
        <v>217</v>
      </c>
      <c r="K107" s="97">
        <v>400000</v>
      </c>
      <c r="L107" s="54" t="s">
        <v>269</v>
      </c>
      <c r="M107" s="43" t="s">
        <v>347</v>
      </c>
      <c r="N107" s="40" t="s">
        <v>355</v>
      </c>
      <c r="O107" s="40"/>
      <c r="P107" s="40"/>
      <c r="Q107" s="117"/>
    </row>
    <row r="108" spans="1:17" s="5" customFormat="1" ht="30">
      <c r="A108" s="51">
        <v>89</v>
      </c>
      <c r="B108" s="93" t="s">
        <v>318</v>
      </c>
      <c r="C108" s="91" t="s">
        <v>319</v>
      </c>
      <c r="D108" s="94" t="s">
        <v>329</v>
      </c>
      <c r="E108" s="95"/>
      <c r="F108" s="70" t="s">
        <v>80</v>
      </c>
      <c r="G108" s="96" t="s">
        <v>93</v>
      </c>
      <c r="H108" s="54" t="s">
        <v>81</v>
      </c>
      <c r="I108" s="57">
        <v>92415000000</v>
      </c>
      <c r="J108" s="57" t="s">
        <v>217</v>
      </c>
      <c r="K108" s="97">
        <v>120000</v>
      </c>
      <c r="L108" s="64" t="s">
        <v>274</v>
      </c>
      <c r="M108" s="43" t="s">
        <v>348</v>
      </c>
      <c r="N108" s="40" t="s">
        <v>355</v>
      </c>
      <c r="O108" s="40"/>
      <c r="P108" s="40"/>
      <c r="Q108" s="117"/>
    </row>
    <row r="109" spans="1:17" s="5" customFormat="1" ht="30">
      <c r="A109" s="40">
        <v>90</v>
      </c>
      <c r="B109" s="93" t="s">
        <v>318</v>
      </c>
      <c r="C109" s="91" t="s">
        <v>319</v>
      </c>
      <c r="D109" s="79" t="s">
        <v>330</v>
      </c>
      <c r="E109" s="95"/>
      <c r="F109" s="70" t="s">
        <v>80</v>
      </c>
      <c r="G109" s="96" t="s">
        <v>93</v>
      </c>
      <c r="H109" s="54" t="s">
        <v>81</v>
      </c>
      <c r="I109" s="57">
        <v>92415000000</v>
      </c>
      <c r="J109" s="57" t="s">
        <v>217</v>
      </c>
      <c r="K109" s="42">
        <v>180000</v>
      </c>
      <c r="L109" s="64" t="s">
        <v>274</v>
      </c>
      <c r="M109" s="43" t="s">
        <v>349</v>
      </c>
      <c r="N109" s="40" t="s">
        <v>355</v>
      </c>
      <c r="O109" s="40"/>
      <c r="P109" s="40"/>
      <c r="Q109" s="117"/>
    </row>
    <row r="110" spans="1:17" s="5" customFormat="1" ht="30">
      <c r="A110" s="40">
        <v>91</v>
      </c>
      <c r="B110" s="98" t="s">
        <v>331</v>
      </c>
      <c r="C110" s="98">
        <v>4530000</v>
      </c>
      <c r="D110" s="94" t="s">
        <v>332</v>
      </c>
      <c r="E110" s="95"/>
      <c r="F110" s="70" t="s">
        <v>80</v>
      </c>
      <c r="G110" s="96" t="s">
        <v>93</v>
      </c>
      <c r="H110" s="54" t="s">
        <v>81</v>
      </c>
      <c r="I110" s="57">
        <v>92415000000</v>
      </c>
      <c r="J110" s="57" t="s">
        <v>217</v>
      </c>
      <c r="K110" s="97">
        <v>70000</v>
      </c>
      <c r="L110" s="64" t="s">
        <v>274</v>
      </c>
      <c r="M110" s="43" t="s">
        <v>350</v>
      </c>
      <c r="N110" s="40" t="s">
        <v>355</v>
      </c>
      <c r="O110" s="40"/>
      <c r="P110" s="40"/>
      <c r="Q110" s="117"/>
    </row>
    <row r="111" spans="1:17" s="5" customFormat="1" ht="15">
      <c r="A111" s="40">
        <v>92</v>
      </c>
      <c r="B111" s="98" t="s">
        <v>333</v>
      </c>
      <c r="C111" s="98">
        <v>9460000</v>
      </c>
      <c r="D111" s="94" t="s">
        <v>334</v>
      </c>
      <c r="E111" s="95"/>
      <c r="F111" s="70" t="s">
        <v>80</v>
      </c>
      <c r="G111" s="96" t="s">
        <v>93</v>
      </c>
      <c r="H111" s="54" t="s">
        <v>81</v>
      </c>
      <c r="I111" s="57">
        <v>92415000000</v>
      </c>
      <c r="J111" s="57" t="s">
        <v>217</v>
      </c>
      <c r="K111" s="97">
        <v>100000</v>
      </c>
      <c r="L111" s="64" t="s">
        <v>274</v>
      </c>
      <c r="M111" s="43" t="s">
        <v>351</v>
      </c>
      <c r="N111" s="40" t="s">
        <v>355</v>
      </c>
      <c r="O111" s="40"/>
      <c r="P111" s="40"/>
      <c r="Q111" s="117"/>
    </row>
    <row r="112" spans="1:17" s="5" customFormat="1" ht="15">
      <c r="A112" s="51">
        <v>93</v>
      </c>
      <c r="B112" s="98" t="s">
        <v>333</v>
      </c>
      <c r="C112" s="98">
        <v>9460000</v>
      </c>
      <c r="D112" s="94" t="s">
        <v>335</v>
      </c>
      <c r="E112" s="95"/>
      <c r="F112" s="70" t="s">
        <v>80</v>
      </c>
      <c r="G112" s="96" t="s">
        <v>93</v>
      </c>
      <c r="H112" s="54" t="s">
        <v>81</v>
      </c>
      <c r="I112" s="57">
        <v>92415000000</v>
      </c>
      <c r="J112" s="57" t="s">
        <v>217</v>
      </c>
      <c r="K112" s="97">
        <v>500000</v>
      </c>
      <c r="L112" s="54" t="s">
        <v>38</v>
      </c>
      <c r="M112" s="43" t="s">
        <v>352</v>
      </c>
      <c r="N112" s="40" t="s">
        <v>355</v>
      </c>
      <c r="O112" s="40"/>
      <c r="P112" s="40"/>
      <c r="Q112" s="117"/>
    </row>
    <row r="113" spans="1:17" s="5" customFormat="1" ht="15">
      <c r="A113" s="40">
        <v>94</v>
      </c>
      <c r="B113" s="98" t="s">
        <v>336</v>
      </c>
      <c r="C113" s="98">
        <v>4520000</v>
      </c>
      <c r="D113" s="94" t="s">
        <v>337</v>
      </c>
      <c r="E113" s="95"/>
      <c r="F113" s="96">
        <v>796</v>
      </c>
      <c r="G113" s="60" t="s">
        <v>28</v>
      </c>
      <c r="H113" s="54" t="s">
        <v>81</v>
      </c>
      <c r="I113" s="57">
        <v>92415000000</v>
      </c>
      <c r="J113" s="57" t="s">
        <v>217</v>
      </c>
      <c r="K113" s="97">
        <v>100000</v>
      </c>
      <c r="L113" s="54" t="s">
        <v>269</v>
      </c>
      <c r="M113" s="43" t="s">
        <v>353</v>
      </c>
      <c r="N113" s="40" t="s">
        <v>355</v>
      </c>
      <c r="O113" s="40"/>
      <c r="P113" s="40"/>
      <c r="Q113" s="117"/>
    </row>
    <row r="114" spans="1:17" s="5" customFormat="1" ht="30">
      <c r="A114" s="40">
        <v>95</v>
      </c>
      <c r="B114" s="98" t="s">
        <v>336</v>
      </c>
      <c r="C114" s="98">
        <v>4520000</v>
      </c>
      <c r="D114" s="94" t="s">
        <v>338</v>
      </c>
      <c r="E114" s="95"/>
      <c r="F114" s="96">
        <v>796</v>
      </c>
      <c r="G114" s="60" t="s">
        <v>28</v>
      </c>
      <c r="H114" s="54" t="s">
        <v>81</v>
      </c>
      <c r="I114" s="57">
        <v>92415000000</v>
      </c>
      <c r="J114" s="57" t="s">
        <v>217</v>
      </c>
      <c r="K114" s="97">
        <v>20000</v>
      </c>
      <c r="L114" s="54" t="s">
        <v>269</v>
      </c>
      <c r="M114" s="43" t="s">
        <v>354</v>
      </c>
      <c r="N114" s="40" t="s">
        <v>355</v>
      </c>
      <c r="O114" s="40"/>
      <c r="P114" s="40"/>
      <c r="Q114" s="117"/>
    </row>
    <row r="115" spans="1:17" s="5" customFormat="1" ht="15">
      <c r="A115" s="40">
        <v>96</v>
      </c>
      <c r="B115" s="90" t="s">
        <v>339</v>
      </c>
      <c r="C115" s="99">
        <v>313000</v>
      </c>
      <c r="D115" s="94" t="s">
        <v>340</v>
      </c>
      <c r="E115" s="92"/>
      <c r="F115" s="100">
        <v>796</v>
      </c>
      <c r="G115" s="60" t="s">
        <v>28</v>
      </c>
      <c r="H115" s="71">
        <v>1</v>
      </c>
      <c r="I115" s="57">
        <v>92415000000</v>
      </c>
      <c r="J115" s="57" t="s">
        <v>217</v>
      </c>
      <c r="K115" s="60">
        <v>200000</v>
      </c>
      <c r="L115" s="101" t="s">
        <v>204</v>
      </c>
      <c r="M115" s="51" t="s">
        <v>139</v>
      </c>
      <c r="N115" s="40" t="s">
        <v>355</v>
      </c>
      <c r="O115" s="40"/>
      <c r="P115" s="40"/>
      <c r="Q115" s="117"/>
    </row>
    <row r="116" spans="1:17" s="5" customFormat="1" ht="67.5" customHeight="1">
      <c r="A116" s="51">
        <v>97</v>
      </c>
      <c r="B116" s="48" t="s">
        <v>356</v>
      </c>
      <c r="C116" s="48" t="s">
        <v>357</v>
      </c>
      <c r="D116" s="38" t="s">
        <v>360</v>
      </c>
      <c r="E116" s="48" t="s">
        <v>308</v>
      </c>
      <c r="F116" s="48" t="s">
        <v>358</v>
      </c>
      <c r="G116" s="42" t="s">
        <v>359</v>
      </c>
      <c r="H116" s="50" t="s">
        <v>81</v>
      </c>
      <c r="I116" s="42">
        <v>92415000000</v>
      </c>
      <c r="J116" s="42" t="s">
        <v>217</v>
      </c>
      <c r="K116" s="50">
        <v>600000</v>
      </c>
      <c r="L116" s="101" t="s">
        <v>204</v>
      </c>
      <c r="M116" s="51" t="s">
        <v>139</v>
      </c>
      <c r="N116" s="40" t="s">
        <v>355</v>
      </c>
      <c r="O116" s="40"/>
      <c r="P116" s="40"/>
      <c r="Q116" s="117"/>
    </row>
    <row r="117" spans="1:17" s="5" customFormat="1" ht="51.75" customHeight="1">
      <c r="A117" s="40">
        <v>98</v>
      </c>
      <c r="B117" s="49" t="s">
        <v>362</v>
      </c>
      <c r="C117" s="49" t="s">
        <v>363</v>
      </c>
      <c r="D117" s="38" t="s">
        <v>361</v>
      </c>
      <c r="E117" s="59" t="s">
        <v>364</v>
      </c>
      <c r="F117" s="49" t="s">
        <v>372</v>
      </c>
      <c r="G117" s="50" t="s">
        <v>373</v>
      </c>
      <c r="H117" s="50" t="s">
        <v>81</v>
      </c>
      <c r="I117" s="42">
        <v>92415000000</v>
      </c>
      <c r="J117" s="42" t="s">
        <v>217</v>
      </c>
      <c r="K117" s="50">
        <v>300000</v>
      </c>
      <c r="L117" s="101" t="s">
        <v>204</v>
      </c>
      <c r="M117" s="51" t="s">
        <v>139</v>
      </c>
      <c r="N117" s="40" t="s">
        <v>355</v>
      </c>
      <c r="O117" s="40"/>
      <c r="P117" s="40"/>
      <c r="Q117" s="117"/>
    </row>
    <row r="118" spans="1:17" s="5" customFormat="1" ht="90">
      <c r="A118" s="40">
        <v>99</v>
      </c>
      <c r="B118" s="49" t="s">
        <v>366</v>
      </c>
      <c r="C118" s="49" t="s">
        <v>367</v>
      </c>
      <c r="D118" s="38" t="s">
        <v>365</v>
      </c>
      <c r="E118" s="59" t="s">
        <v>364</v>
      </c>
      <c r="F118" s="102">
        <v>796</v>
      </c>
      <c r="G118" s="50" t="s">
        <v>28</v>
      </c>
      <c r="H118" s="54" t="s">
        <v>81</v>
      </c>
      <c r="I118" s="42">
        <v>92415000000</v>
      </c>
      <c r="J118" s="42" t="s">
        <v>217</v>
      </c>
      <c r="K118" s="50">
        <v>165000</v>
      </c>
      <c r="L118" s="101" t="s">
        <v>204</v>
      </c>
      <c r="M118" s="51" t="s">
        <v>139</v>
      </c>
      <c r="N118" s="40" t="s">
        <v>355</v>
      </c>
      <c r="O118" s="40"/>
      <c r="P118" s="40"/>
      <c r="Q118" s="117"/>
    </row>
    <row r="119" spans="1:17" s="5" customFormat="1" ht="90">
      <c r="A119" s="40">
        <v>100</v>
      </c>
      <c r="B119" s="48" t="s">
        <v>412</v>
      </c>
      <c r="C119" s="103" t="s">
        <v>413</v>
      </c>
      <c r="D119" s="38" t="s">
        <v>368</v>
      </c>
      <c r="E119" s="59" t="s">
        <v>364</v>
      </c>
      <c r="F119" s="102">
        <v>112.796</v>
      </c>
      <c r="G119" s="50" t="s">
        <v>369</v>
      </c>
      <c r="H119" s="54" t="s">
        <v>81</v>
      </c>
      <c r="I119" s="42">
        <v>92415000000</v>
      </c>
      <c r="J119" s="42" t="s">
        <v>217</v>
      </c>
      <c r="K119" s="50">
        <v>100000</v>
      </c>
      <c r="L119" s="101" t="s">
        <v>204</v>
      </c>
      <c r="M119" s="51" t="s">
        <v>139</v>
      </c>
      <c r="N119" s="40" t="s">
        <v>220</v>
      </c>
      <c r="O119" s="40"/>
      <c r="P119" s="40"/>
      <c r="Q119" s="117"/>
    </row>
    <row r="120" spans="1:17" s="5" customFormat="1" ht="90">
      <c r="A120" s="51">
        <v>101</v>
      </c>
      <c r="B120" s="49" t="s">
        <v>370</v>
      </c>
      <c r="C120" s="49" t="s">
        <v>371</v>
      </c>
      <c r="D120" s="38" t="s">
        <v>378</v>
      </c>
      <c r="E120" s="59" t="s">
        <v>364</v>
      </c>
      <c r="F120" s="102">
        <v>796</v>
      </c>
      <c r="G120" s="50" t="s">
        <v>28</v>
      </c>
      <c r="H120" s="54" t="s">
        <v>81</v>
      </c>
      <c r="I120" s="42">
        <v>92415000000</v>
      </c>
      <c r="J120" s="42" t="s">
        <v>217</v>
      </c>
      <c r="K120" s="50">
        <v>200000</v>
      </c>
      <c r="L120" s="101" t="s">
        <v>204</v>
      </c>
      <c r="M120" s="51" t="s">
        <v>139</v>
      </c>
      <c r="N120" s="40" t="s">
        <v>355</v>
      </c>
      <c r="O120" s="40"/>
      <c r="P120" s="40"/>
      <c r="Q120" s="117"/>
    </row>
    <row r="121" spans="1:17" s="5" customFormat="1" ht="15">
      <c r="A121" s="40">
        <v>102</v>
      </c>
      <c r="B121" s="49"/>
      <c r="C121" s="49" t="s">
        <v>377</v>
      </c>
      <c r="D121" s="38" t="s">
        <v>376</v>
      </c>
      <c r="E121" s="49"/>
      <c r="F121" s="102">
        <v>796</v>
      </c>
      <c r="G121" s="50" t="s">
        <v>28</v>
      </c>
      <c r="H121" s="54" t="s">
        <v>81</v>
      </c>
      <c r="I121" s="42">
        <v>92415000000</v>
      </c>
      <c r="J121" s="42" t="s">
        <v>217</v>
      </c>
      <c r="K121" s="60">
        <v>2600000</v>
      </c>
      <c r="L121" s="101" t="s">
        <v>204</v>
      </c>
      <c r="M121" s="51" t="s">
        <v>139</v>
      </c>
      <c r="N121" s="40" t="s">
        <v>163</v>
      </c>
      <c r="O121" s="40"/>
      <c r="P121" s="40">
        <f>2364.41*1.048</f>
        <v>2477.90168</v>
      </c>
      <c r="Q121" s="117"/>
    </row>
    <row r="122" spans="1:17" s="5" customFormat="1" ht="90">
      <c r="A122" s="40">
        <v>103</v>
      </c>
      <c r="B122" s="49"/>
      <c r="C122" s="49"/>
      <c r="D122" s="38" t="s">
        <v>381</v>
      </c>
      <c r="E122" s="59" t="s">
        <v>364</v>
      </c>
      <c r="F122" s="102">
        <v>796</v>
      </c>
      <c r="G122" s="50" t="s">
        <v>28</v>
      </c>
      <c r="H122" s="54" t="s">
        <v>81</v>
      </c>
      <c r="I122" s="42">
        <v>92415000000</v>
      </c>
      <c r="J122" s="42" t="s">
        <v>217</v>
      </c>
      <c r="K122" s="50">
        <v>170000</v>
      </c>
      <c r="L122" s="101" t="s">
        <v>204</v>
      </c>
      <c r="M122" s="51" t="s">
        <v>139</v>
      </c>
      <c r="N122" s="40" t="s">
        <v>220</v>
      </c>
      <c r="O122" s="40"/>
      <c r="P122" s="40"/>
      <c r="Q122" s="117"/>
    </row>
    <row r="123" spans="1:17" s="5" customFormat="1" ht="15">
      <c r="A123" s="40">
        <v>104</v>
      </c>
      <c r="B123" s="104" t="s">
        <v>322</v>
      </c>
      <c r="C123" s="68">
        <v>7240000</v>
      </c>
      <c r="D123" s="53" t="s">
        <v>382</v>
      </c>
      <c r="E123" s="52"/>
      <c r="F123" s="52" t="s">
        <v>80</v>
      </c>
      <c r="G123" s="54" t="s">
        <v>28</v>
      </c>
      <c r="H123" s="54" t="s">
        <v>81</v>
      </c>
      <c r="I123" s="57">
        <v>92415000000</v>
      </c>
      <c r="J123" s="57" t="s">
        <v>217</v>
      </c>
      <c r="K123" s="54">
        <v>1042699</v>
      </c>
      <c r="L123" s="54" t="s">
        <v>39</v>
      </c>
      <c r="M123" s="51" t="s">
        <v>383</v>
      </c>
      <c r="N123" s="51" t="s">
        <v>163</v>
      </c>
      <c r="O123" s="40"/>
      <c r="P123" s="40"/>
      <c r="Q123" s="117"/>
    </row>
    <row r="124" spans="1:17" s="5" customFormat="1" ht="15">
      <c r="A124" s="51">
        <v>105</v>
      </c>
      <c r="B124" s="51" t="s">
        <v>384</v>
      </c>
      <c r="C124" s="68" t="s">
        <v>385</v>
      </c>
      <c r="D124" s="53" t="s">
        <v>386</v>
      </c>
      <c r="E124" s="52"/>
      <c r="F124" s="52" t="s">
        <v>80</v>
      </c>
      <c r="G124" s="54" t="s">
        <v>28</v>
      </c>
      <c r="H124" s="54" t="s">
        <v>81</v>
      </c>
      <c r="I124" s="57">
        <v>92415000000</v>
      </c>
      <c r="J124" s="57" t="s">
        <v>217</v>
      </c>
      <c r="K124" s="54">
        <v>180000</v>
      </c>
      <c r="L124" s="54" t="s">
        <v>38</v>
      </c>
      <c r="M124" s="51" t="s">
        <v>387</v>
      </c>
      <c r="N124" s="51" t="s">
        <v>165</v>
      </c>
      <c r="O124" s="40"/>
      <c r="P124" s="40"/>
      <c r="Q124" s="117"/>
    </row>
    <row r="125" spans="1:17" s="5" customFormat="1" ht="30">
      <c r="A125" s="40">
        <v>106</v>
      </c>
      <c r="B125" s="51" t="s">
        <v>384</v>
      </c>
      <c r="C125" s="68" t="s">
        <v>388</v>
      </c>
      <c r="D125" s="53" t="s">
        <v>389</v>
      </c>
      <c r="E125" s="52"/>
      <c r="F125" s="52" t="s">
        <v>80</v>
      </c>
      <c r="G125" s="54" t="s">
        <v>28</v>
      </c>
      <c r="H125" s="54" t="s">
        <v>81</v>
      </c>
      <c r="I125" s="57">
        <v>92415000000</v>
      </c>
      <c r="J125" s="57" t="s">
        <v>217</v>
      </c>
      <c r="K125" s="54">
        <v>360000</v>
      </c>
      <c r="L125" s="54" t="s">
        <v>38</v>
      </c>
      <c r="M125" s="51" t="s">
        <v>390</v>
      </c>
      <c r="N125" s="51" t="s">
        <v>165</v>
      </c>
      <c r="O125" s="40"/>
      <c r="P125" s="40"/>
      <c r="Q125" s="117"/>
    </row>
    <row r="126" spans="1:17" s="5" customFormat="1" ht="15">
      <c r="A126" s="40">
        <v>107</v>
      </c>
      <c r="B126" s="51" t="s">
        <v>384</v>
      </c>
      <c r="C126" s="51">
        <v>6420030</v>
      </c>
      <c r="D126" s="53" t="s">
        <v>391</v>
      </c>
      <c r="E126" s="52"/>
      <c r="F126" s="52" t="s">
        <v>80</v>
      </c>
      <c r="G126" s="54" t="s">
        <v>28</v>
      </c>
      <c r="H126" s="54" t="s">
        <v>81</v>
      </c>
      <c r="I126" s="57">
        <v>92415000000</v>
      </c>
      <c r="J126" s="57" t="s">
        <v>217</v>
      </c>
      <c r="K126" s="54">
        <v>36000</v>
      </c>
      <c r="L126" s="54" t="s">
        <v>38</v>
      </c>
      <c r="M126" s="51" t="s">
        <v>392</v>
      </c>
      <c r="N126" s="51" t="s">
        <v>165</v>
      </c>
      <c r="O126" s="40"/>
      <c r="P126" s="40"/>
      <c r="Q126" s="117"/>
    </row>
    <row r="127" spans="1:17" s="5" customFormat="1" ht="15">
      <c r="A127" s="40">
        <v>108</v>
      </c>
      <c r="B127" s="65" t="s">
        <v>393</v>
      </c>
      <c r="C127" s="51">
        <v>6420019</v>
      </c>
      <c r="D127" s="105" t="s">
        <v>394</v>
      </c>
      <c r="E127" s="52"/>
      <c r="F127" s="52" t="s">
        <v>80</v>
      </c>
      <c r="G127" s="54" t="s">
        <v>28</v>
      </c>
      <c r="H127" s="54">
        <v>4</v>
      </c>
      <c r="I127" s="57">
        <v>92415000000</v>
      </c>
      <c r="J127" s="57" t="s">
        <v>217</v>
      </c>
      <c r="K127" s="54">
        <v>672000</v>
      </c>
      <c r="L127" s="54" t="s">
        <v>38</v>
      </c>
      <c r="M127" s="51" t="s">
        <v>390</v>
      </c>
      <c r="N127" s="51" t="s">
        <v>165</v>
      </c>
      <c r="O127" s="40"/>
      <c r="P127" s="40"/>
      <c r="Q127" s="117"/>
    </row>
    <row r="128" spans="1:17" s="5" customFormat="1" ht="30">
      <c r="A128" s="51">
        <v>109</v>
      </c>
      <c r="B128" s="65" t="s">
        <v>395</v>
      </c>
      <c r="C128" s="51">
        <v>749205</v>
      </c>
      <c r="D128" s="53" t="s">
        <v>396</v>
      </c>
      <c r="E128" s="52"/>
      <c r="F128" s="52" t="s">
        <v>80</v>
      </c>
      <c r="G128" s="54" t="s">
        <v>28</v>
      </c>
      <c r="H128" s="54">
        <v>1</v>
      </c>
      <c r="I128" s="57">
        <v>92415000000</v>
      </c>
      <c r="J128" s="57" t="s">
        <v>217</v>
      </c>
      <c r="K128" s="54">
        <v>744000</v>
      </c>
      <c r="L128" s="54" t="s">
        <v>397</v>
      </c>
      <c r="M128" s="51" t="s">
        <v>206</v>
      </c>
      <c r="N128" s="51" t="s">
        <v>299</v>
      </c>
      <c r="O128" s="40"/>
      <c r="P128" s="40"/>
      <c r="Q128" s="117"/>
    </row>
    <row r="129" spans="1:17" s="5" customFormat="1" ht="15">
      <c r="A129" s="40">
        <v>110</v>
      </c>
      <c r="B129" s="65" t="s">
        <v>384</v>
      </c>
      <c r="C129" s="51">
        <v>6420000</v>
      </c>
      <c r="D129" s="105" t="s">
        <v>398</v>
      </c>
      <c r="E129" s="52"/>
      <c r="F129" s="52" t="s">
        <v>80</v>
      </c>
      <c r="G129" s="54" t="s">
        <v>28</v>
      </c>
      <c r="H129" s="54" t="s">
        <v>81</v>
      </c>
      <c r="I129" s="57">
        <v>92415000000</v>
      </c>
      <c r="J129" s="57" t="s">
        <v>217</v>
      </c>
      <c r="K129" s="54">
        <v>420000</v>
      </c>
      <c r="L129" s="54" t="s">
        <v>397</v>
      </c>
      <c r="M129" s="51" t="s">
        <v>206</v>
      </c>
      <c r="N129" s="51" t="s">
        <v>165</v>
      </c>
      <c r="O129" s="40"/>
      <c r="P129" s="40"/>
      <c r="Q129" s="117"/>
    </row>
    <row r="130" spans="1:17" s="5" customFormat="1" ht="15">
      <c r="A130" s="40">
        <v>111</v>
      </c>
      <c r="B130" s="65" t="s">
        <v>399</v>
      </c>
      <c r="C130" s="51"/>
      <c r="D130" s="105" t="s">
        <v>400</v>
      </c>
      <c r="E130" s="52"/>
      <c r="F130" s="52" t="s">
        <v>80</v>
      </c>
      <c r="G130" s="54" t="s">
        <v>28</v>
      </c>
      <c r="H130" s="54">
        <v>1</v>
      </c>
      <c r="I130" s="57">
        <v>92415000000</v>
      </c>
      <c r="J130" s="57" t="s">
        <v>217</v>
      </c>
      <c r="K130" s="54">
        <v>228000</v>
      </c>
      <c r="L130" s="54"/>
      <c r="M130" s="51"/>
      <c r="N130" s="51" t="s">
        <v>165</v>
      </c>
      <c r="O130" s="40"/>
      <c r="P130" s="40"/>
      <c r="Q130" s="117"/>
    </row>
    <row r="131" spans="1:17" s="5" customFormat="1" ht="15">
      <c r="A131" s="40">
        <v>112</v>
      </c>
      <c r="B131" s="65" t="s">
        <v>384</v>
      </c>
      <c r="C131" s="51">
        <v>6420000</v>
      </c>
      <c r="D131" s="105" t="s">
        <v>401</v>
      </c>
      <c r="E131" s="52"/>
      <c r="F131" s="52" t="s">
        <v>80</v>
      </c>
      <c r="G131" s="54" t="s">
        <v>28</v>
      </c>
      <c r="H131" s="54">
        <v>1</v>
      </c>
      <c r="I131" s="57">
        <v>92415000000</v>
      </c>
      <c r="J131" s="57" t="s">
        <v>217</v>
      </c>
      <c r="K131" s="54">
        <v>53000</v>
      </c>
      <c r="L131" s="54" t="s">
        <v>397</v>
      </c>
      <c r="M131" s="51" t="s">
        <v>206</v>
      </c>
      <c r="N131" s="51" t="s">
        <v>165</v>
      </c>
      <c r="O131" s="40"/>
      <c r="P131" s="40">
        <v>52.92</v>
      </c>
      <c r="Q131" s="117"/>
    </row>
    <row r="132" spans="1:17" s="5" customFormat="1" ht="15">
      <c r="A132" s="51">
        <v>113</v>
      </c>
      <c r="B132" s="51" t="s">
        <v>209</v>
      </c>
      <c r="C132" s="68" t="s">
        <v>210</v>
      </c>
      <c r="D132" s="105" t="s">
        <v>402</v>
      </c>
      <c r="E132" s="52"/>
      <c r="F132" s="52" t="s">
        <v>80</v>
      </c>
      <c r="G132" s="54" t="s">
        <v>28</v>
      </c>
      <c r="H132" s="54">
        <v>1</v>
      </c>
      <c r="I132" s="42">
        <v>92415000000</v>
      </c>
      <c r="J132" s="42" t="s">
        <v>217</v>
      </c>
      <c r="K132" s="54">
        <v>5000000</v>
      </c>
      <c r="L132" s="101" t="s">
        <v>204</v>
      </c>
      <c r="M132" s="51" t="s">
        <v>139</v>
      </c>
      <c r="N132" s="51" t="s">
        <v>165</v>
      </c>
      <c r="O132" s="40"/>
      <c r="P132" s="40"/>
      <c r="Q132" s="117"/>
    </row>
    <row r="133" spans="1:17" s="5" customFormat="1" ht="30">
      <c r="A133" s="40">
        <v>114</v>
      </c>
      <c r="B133" s="65" t="s">
        <v>331</v>
      </c>
      <c r="C133" s="65">
        <v>4530000</v>
      </c>
      <c r="D133" s="53" t="s">
        <v>403</v>
      </c>
      <c r="E133" s="52"/>
      <c r="F133" s="52" t="s">
        <v>80</v>
      </c>
      <c r="G133" s="54" t="s">
        <v>28</v>
      </c>
      <c r="H133" s="54">
        <v>1</v>
      </c>
      <c r="I133" s="42">
        <v>92415000000</v>
      </c>
      <c r="J133" s="42" t="s">
        <v>217</v>
      </c>
      <c r="K133" s="54">
        <v>5000000</v>
      </c>
      <c r="L133" s="101" t="s">
        <v>204</v>
      </c>
      <c r="M133" s="51" t="s">
        <v>139</v>
      </c>
      <c r="N133" s="51" t="s">
        <v>165</v>
      </c>
      <c r="O133" s="40"/>
      <c r="P133" s="40"/>
      <c r="Q133" s="117"/>
    </row>
    <row r="134" spans="1:17" s="5" customFormat="1" ht="75">
      <c r="A134" s="40">
        <v>115</v>
      </c>
      <c r="B134" s="66" t="s">
        <v>405</v>
      </c>
      <c r="C134" s="106">
        <v>2929216</v>
      </c>
      <c r="D134" s="53" t="s">
        <v>408</v>
      </c>
      <c r="E134" s="68"/>
      <c r="F134" s="52" t="s">
        <v>80</v>
      </c>
      <c r="G134" s="54" t="s">
        <v>28</v>
      </c>
      <c r="H134" s="107" t="s">
        <v>404</v>
      </c>
      <c r="I134" s="57">
        <v>92415000000</v>
      </c>
      <c r="J134" s="57" t="s">
        <v>217</v>
      </c>
      <c r="K134" s="107">
        <v>1150000</v>
      </c>
      <c r="L134" s="101" t="s">
        <v>204</v>
      </c>
      <c r="M134" s="51" t="s">
        <v>139</v>
      </c>
      <c r="N134" s="51" t="s">
        <v>415</v>
      </c>
      <c r="O134" s="40"/>
      <c r="P134" s="40"/>
      <c r="Q134" s="117"/>
    </row>
    <row r="135" spans="1:17" s="5" customFormat="1" ht="90">
      <c r="A135" s="40">
        <v>116</v>
      </c>
      <c r="B135" s="51" t="s">
        <v>409</v>
      </c>
      <c r="C135" s="68" t="s">
        <v>410</v>
      </c>
      <c r="D135" s="108" t="s">
        <v>411</v>
      </c>
      <c r="E135" s="59" t="s">
        <v>364</v>
      </c>
      <c r="F135" s="102">
        <v>796</v>
      </c>
      <c r="G135" s="50" t="s">
        <v>28</v>
      </c>
      <c r="H135" s="54">
        <v>120</v>
      </c>
      <c r="I135" s="57">
        <v>92415000000</v>
      </c>
      <c r="J135" s="57" t="s">
        <v>217</v>
      </c>
      <c r="K135" s="107">
        <v>500000</v>
      </c>
      <c r="L135" s="101" t="s">
        <v>204</v>
      </c>
      <c r="M135" s="51" t="s">
        <v>139</v>
      </c>
      <c r="N135" s="51"/>
      <c r="O135" s="40"/>
      <c r="P135" s="40"/>
      <c r="Q135" s="117"/>
    </row>
    <row r="136" spans="1:17" s="5" customFormat="1" ht="90">
      <c r="A136" s="51">
        <v>117</v>
      </c>
      <c r="B136" s="51" t="s">
        <v>405</v>
      </c>
      <c r="C136" s="68" t="s">
        <v>406</v>
      </c>
      <c r="D136" s="108" t="s">
        <v>414</v>
      </c>
      <c r="E136" s="59" t="s">
        <v>364</v>
      </c>
      <c r="F136" s="102">
        <v>166</v>
      </c>
      <c r="G136" s="50" t="s">
        <v>407</v>
      </c>
      <c r="H136" s="107">
        <v>5</v>
      </c>
      <c r="I136" s="57">
        <v>92415000000</v>
      </c>
      <c r="J136" s="57" t="s">
        <v>217</v>
      </c>
      <c r="K136" s="107">
        <v>100000</v>
      </c>
      <c r="L136" s="101" t="s">
        <v>204</v>
      </c>
      <c r="M136" s="51" t="s">
        <v>139</v>
      </c>
      <c r="N136" s="51"/>
      <c r="O136" s="40"/>
      <c r="P136" s="40"/>
      <c r="Q136" s="117"/>
    </row>
    <row r="137" spans="1:17" s="5" customFormat="1" ht="15">
      <c r="A137" s="51">
        <v>118</v>
      </c>
      <c r="B137" s="68" t="s">
        <v>380</v>
      </c>
      <c r="C137" s="106">
        <v>9010020</v>
      </c>
      <c r="D137" s="88" t="s">
        <v>417</v>
      </c>
      <c r="E137" s="106" t="s">
        <v>418</v>
      </c>
      <c r="F137" s="107">
        <v>168</v>
      </c>
      <c r="G137" s="107" t="s">
        <v>419</v>
      </c>
      <c r="H137" s="107">
        <v>7</v>
      </c>
      <c r="I137" s="57">
        <v>92415000000</v>
      </c>
      <c r="J137" s="57" t="s">
        <v>217</v>
      </c>
      <c r="K137" s="87">
        <v>65000</v>
      </c>
      <c r="L137" s="66" t="s">
        <v>420</v>
      </c>
      <c r="M137" s="66" t="s">
        <v>421</v>
      </c>
      <c r="N137" s="51"/>
      <c r="O137" s="40"/>
      <c r="P137" s="40"/>
      <c r="Q137" s="117"/>
    </row>
    <row r="138" spans="1:17" s="5" customFormat="1" ht="15">
      <c r="A138" s="51">
        <v>119</v>
      </c>
      <c r="B138" s="68" t="s">
        <v>422</v>
      </c>
      <c r="C138" s="106">
        <v>9417010</v>
      </c>
      <c r="D138" s="53" t="s">
        <v>423</v>
      </c>
      <c r="E138" s="52" t="s">
        <v>424</v>
      </c>
      <c r="F138" s="52" t="s">
        <v>80</v>
      </c>
      <c r="G138" s="54" t="s">
        <v>93</v>
      </c>
      <c r="H138" s="54">
        <f>8+9+22+7+6</f>
        <v>52</v>
      </c>
      <c r="I138" s="57">
        <v>92415000000</v>
      </c>
      <c r="J138" s="57" t="s">
        <v>217</v>
      </c>
      <c r="K138" s="54">
        <v>64000</v>
      </c>
      <c r="L138" s="54" t="s">
        <v>425</v>
      </c>
      <c r="M138" s="51" t="s">
        <v>426</v>
      </c>
      <c r="N138" s="51"/>
      <c r="O138" s="40"/>
      <c r="P138" s="40"/>
      <c r="Q138" s="117"/>
    </row>
    <row r="139" spans="1:17" s="5" customFormat="1" ht="30">
      <c r="A139" s="51">
        <v>120</v>
      </c>
      <c r="B139" s="51" t="s">
        <v>231</v>
      </c>
      <c r="C139" s="106">
        <v>8513112</v>
      </c>
      <c r="D139" s="88" t="s">
        <v>427</v>
      </c>
      <c r="E139" s="68" t="s">
        <v>233</v>
      </c>
      <c r="F139" s="52" t="s">
        <v>80</v>
      </c>
      <c r="G139" s="64" t="s">
        <v>93</v>
      </c>
      <c r="H139" s="64">
        <v>12</v>
      </c>
      <c r="I139" s="57">
        <v>92415000000</v>
      </c>
      <c r="J139" s="57" t="s">
        <v>217</v>
      </c>
      <c r="K139" s="64">
        <v>24000</v>
      </c>
      <c r="L139" s="64" t="s">
        <v>428</v>
      </c>
      <c r="M139" s="51" t="s">
        <v>429</v>
      </c>
      <c r="N139" s="51"/>
      <c r="O139" s="40"/>
      <c r="P139" s="40"/>
      <c r="Q139" s="117"/>
    </row>
    <row r="140" spans="1:17" s="5" customFormat="1" ht="15">
      <c r="A140" s="51">
        <v>121</v>
      </c>
      <c r="B140" s="68" t="s">
        <v>430</v>
      </c>
      <c r="C140" s="106">
        <v>5020100</v>
      </c>
      <c r="D140" s="53" t="s">
        <v>431</v>
      </c>
      <c r="E140" s="52" t="s">
        <v>432</v>
      </c>
      <c r="F140" s="52" t="s">
        <v>80</v>
      </c>
      <c r="G140" s="54" t="s">
        <v>93</v>
      </c>
      <c r="H140" s="54">
        <v>20</v>
      </c>
      <c r="I140" s="57">
        <v>92415000000</v>
      </c>
      <c r="J140" s="57" t="s">
        <v>217</v>
      </c>
      <c r="K140" s="54">
        <v>30000</v>
      </c>
      <c r="L140" s="54" t="s">
        <v>204</v>
      </c>
      <c r="M140" s="51" t="s">
        <v>421</v>
      </c>
      <c r="N140" s="51"/>
      <c r="O140" s="40"/>
      <c r="P140" s="40">
        <v>0</v>
      </c>
      <c r="Q140" s="117"/>
    </row>
    <row r="141" spans="1:17" s="5" customFormat="1" ht="15">
      <c r="A141" s="51">
        <v>122</v>
      </c>
      <c r="B141" s="91" t="s">
        <v>380</v>
      </c>
      <c r="C141" s="109">
        <v>9010020</v>
      </c>
      <c r="D141" s="110" t="s">
        <v>433</v>
      </c>
      <c r="E141" s="111" t="s">
        <v>418</v>
      </c>
      <c r="F141" s="112">
        <v>113</v>
      </c>
      <c r="G141" s="112" t="s">
        <v>434</v>
      </c>
      <c r="H141" s="112">
        <v>210</v>
      </c>
      <c r="I141" s="57">
        <v>92415000000</v>
      </c>
      <c r="J141" s="57" t="s">
        <v>217</v>
      </c>
      <c r="K141" s="112">
        <v>65000</v>
      </c>
      <c r="L141" s="111" t="s">
        <v>204</v>
      </c>
      <c r="M141" s="111" t="s">
        <v>435</v>
      </c>
      <c r="N141" s="93"/>
      <c r="O141" s="40"/>
      <c r="P141" s="40">
        <v>29.6</v>
      </c>
      <c r="Q141" s="117"/>
    </row>
    <row r="142" spans="1:17" s="5" customFormat="1" ht="30">
      <c r="A142" s="51">
        <v>123</v>
      </c>
      <c r="B142" s="68" t="s">
        <v>231</v>
      </c>
      <c r="C142" s="106">
        <v>8513111</v>
      </c>
      <c r="D142" s="88" t="s">
        <v>436</v>
      </c>
      <c r="E142" s="68" t="s">
        <v>233</v>
      </c>
      <c r="F142" s="52" t="s">
        <v>80</v>
      </c>
      <c r="G142" s="54" t="s">
        <v>93</v>
      </c>
      <c r="H142" s="54">
        <v>12</v>
      </c>
      <c r="I142" s="57">
        <v>92415000000</v>
      </c>
      <c r="J142" s="57" t="s">
        <v>217</v>
      </c>
      <c r="K142" s="64">
        <v>45000</v>
      </c>
      <c r="L142" s="64" t="s">
        <v>428</v>
      </c>
      <c r="M142" s="51" t="s">
        <v>437</v>
      </c>
      <c r="N142" s="51"/>
      <c r="O142" s="40"/>
      <c r="P142" s="40"/>
      <c r="Q142" s="117"/>
    </row>
    <row r="143" spans="1:17" s="5" customFormat="1" ht="15">
      <c r="A143" s="51">
        <v>124</v>
      </c>
      <c r="B143" s="68" t="s">
        <v>438</v>
      </c>
      <c r="C143" s="106">
        <v>7425010</v>
      </c>
      <c r="D143" s="53" t="s">
        <v>439</v>
      </c>
      <c r="E143" s="52" t="s">
        <v>418</v>
      </c>
      <c r="F143" s="52" t="s">
        <v>80</v>
      </c>
      <c r="G143" s="54" t="s">
        <v>93</v>
      </c>
      <c r="H143" s="107">
        <v>1</v>
      </c>
      <c r="I143" s="57">
        <v>92415000000</v>
      </c>
      <c r="J143" s="57" t="s">
        <v>217</v>
      </c>
      <c r="K143" s="54">
        <v>25000</v>
      </c>
      <c r="L143" s="54" t="s">
        <v>38</v>
      </c>
      <c r="M143" s="51" t="s">
        <v>421</v>
      </c>
      <c r="N143" s="51"/>
      <c r="O143" s="40"/>
      <c r="P143" s="40">
        <f>52.02*1.048</f>
        <v>54.516960000000005</v>
      </c>
      <c r="Q143" s="117"/>
    </row>
    <row r="144" spans="1:17" s="5" customFormat="1" ht="15">
      <c r="A144" s="51">
        <v>125</v>
      </c>
      <c r="B144" s="68" t="s">
        <v>380</v>
      </c>
      <c r="C144" s="106">
        <v>9010020</v>
      </c>
      <c r="D144" s="88" t="s">
        <v>440</v>
      </c>
      <c r="E144" s="52" t="s">
        <v>418</v>
      </c>
      <c r="F144" s="66">
        <v>113</v>
      </c>
      <c r="G144" s="66" t="s">
        <v>434</v>
      </c>
      <c r="H144" s="66">
        <v>15</v>
      </c>
      <c r="I144" s="57">
        <v>92415000000</v>
      </c>
      <c r="J144" s="57" t="s">
        <v>217</v>
      </c>
      <c r="K144" s="66">
        <v>60000.15</v>
      </c>
      <c r="L144" s="54" t="s">
        <v>38</v>
      </c>
      <c r="M144" s="51" t="s">
        <v>421</v>
      </c>
      <c r="N144" s="51"/>
      <c r="O144" s="40"/>
      <c r="P144" s="40"/>
      <c r="Q144" s="117"/>
    </row>
    <row r="145" spans="1:17" s="5" customFormat="1" ht="15">
      <c r="A145" s="51">
        <v>126</v>
      </c>
      <c r="B145" s="68" t="s">
        <v>441</v>
      </c>
      <c r="C145" s="106">
        <v>2109040</v>
      </c>
      <c r="D145" s="88" t="s">
        <v>442</v>
      </c>
      <c r="E145" s="52" t="s">
        <v>418</v>
      </c>
      <c r="F145" s="107">
        <v>168</v>
      </c>
      <c r="G145" s="66" t="s">
        <v>419</v>
      </c>
      <c r="H145" s="66">
        <v>1</v>
      </c>
      <c r="I145" s="57">
        <v>92415000000</v>
      </c>
      <c r="J145" s="57" t="s">
        <v>217</v>
      </c>
      <c r="K145" s="66">
        <v>0</v>
      </c>
      <c r="L145" s="54" t="s">
        <v>204</v>
      </c>
      <c r="M145" s="51" t="s">
        <v>443</v>
      </c>
      <c r="N145" s="51"/>
      <c r="O145" s="40"/>
      <c r="P145" s="40"/>
      <c r="Q145" s="117"/>
    </row>
    <row r="146" spans="1:18" s="5" customFormat="1" ht="15">
      <c r="A146" s="51">
        <v>127</v>
      </c>
      <c r="B146" s="51" t="s">
        <v>444</v>
      </c>
      <c r="C146" s="68" t="s">
        <v>445</v>
      </c>
      <c r="D146" s="67" t="s">
        <v>446</v>
      </c>
      <c r="E146" s="52" t="s">
        <v>447</v>
      </c>
      <c r="F146" s="52" t="s">
        <v>80</v>
      </c>
      <c r="G146" s="54" t="s">
        <v>93</v>
      </c>
      <c r="H146" s="54">
        <v>4</v>
      </c>
      <c r="I146" s="57">
        <v>92415000000</v>
      </c>
      <c r="J146" s="57" t="s">
        <v>217</v>
      </c>
      <c r="K146" s="54">
        <v>168000</v>
      </c>
      <c r="L146" s="54" t="s">
        <v>204</v>
      </c>
      <c r="M146" s="51" t="s">
        <v>421</v>
      </c>
      <c r="N146" s="51"/>
      <c r="O146" s="40"/>
      <c r="P146" s="40"/>
      <c r="Q146" s="117"/>
      <c r="R146" s="5">
        <f>254.083*1.048</f>
        <v>266.27898400000004</v>
      </c>
    </row>
    <row r="147" spans="1:17" s="5" customFormat="1" ht="45">
      <c r="A147" s="51">
        <v>128</v>
      </c>
      <c r="B147" s="51" t="s">
        <v>448</v>
      </c>
      <c r="C147" s="68" t="s">
        <v>449</v>
      </c>
      <c r="D147" s="88" t="s">
        <v>450</v>
      </c>
      <c r="E147" s="52" t="s">
        <v>418</v>
      </c>
      <c r="F147" s="52" t="s">
        <v>80</v>
      </c>
      <c r="G147" s="54" t="s">
        <v>93</v>
      </c>
      <c r="H147" s="54">
        <v>365</v>
      </c>
      <c r="I147" s="57">
        <v>92415000000</v>
      </c>
      <c r="J147" s="57" t="s">
        <v>217</v>
      </c>
      <c r="K147" s="54">
        <v>72270</v>
      </c>
      <c r="L147" s="101" t="s">
        <v>204</v>
      </c>
      <c r="M147" s="51" t="s">
        <v>421</v>
      </c>
      <c r="N147" s="51"/>
      <c r="O147" s="40"/>
      <c r="P147" s="40">
        <f>6.12*1.048</f>
        <v>6.413760000000001</v>
      </c>
      <c r="Q147" s="117"/>
    </row>
    <row r="148" spans="1:18" s="5" customFormat="1" ht="15">
      <c r="A148" s="51">
        <v>129</v>
      </c>
      <c r="B148" s="51" t="s">
        <v>444</v>
      </c>
      <c r="C148" s="52" t="s">
        <v>456</v>
      </c>
      <c r="D148" s="88" t="s">
        <v>451</v>
      </c>
      <c r="E148" s="66" t="s">
        <v>452</v>
      </c>
      <c r="F148" s="52" t="s">
        <v>80</v>
      </c>
      <c r="G148" s="66" t="s">
        <v>93</v>
      </c>
      <c r="H148" s="66">
        <v>4</v>
      </c>
      <c r="I148" s="57">
        <v>92415000000</v>
      </c>
      <c r="J148" s="57" t="s">
        <v>217</v>
      </c>
      <c r="K148" s="66">
        <v>2600</v>
      </c>
      <c r="L148" s="101" t="s">
        <v>204</v>
      </c>
      <c r="M148" s="51" t="s">
        <v>453</v>
      </c>
      <c r="N148" s="51"/>
      <c r="O148" s="40"/>
      <c r="P148" s="40"/>
      <c r="Q148" s="117"/>
      <c r="R148" s="5">
        <f>3500*1.048</f>
        <v>3668</v>
      </c>
    </row>
    <row r="149" spans="1:17" s="5" customFormat="1" ht="30">
      <c r="A149" s="51">
        <v>130</v>
      </c>
      <c r="B149" s="51" t="s">
        <v>231</v>
      </c>
      <c r="C149" s="51">
        <v>8513112</v>
      </c>
      <c r="D149" s="67" t="s">
        <v>454</v>
      </c>
      <c r="E149" s="68" t="s">
        <v>233</v>
      </c>
      <c r="F149" s="54">
        <v>796</v>
      </c>
      <c r="G149" s="54" t="s">
        <v>93</v>
      </c>
      <c r="H149" s="54">
        <v>30</v>
      </c>
      <c r="I149" s="57">
        <v>92415000000</v>
      </c>
      <c r="J149" s="57" t="s">
        <v>217</v>
      </c>
      <c r="K149" s="54">
        <v>644527.56</v>
      </c>
      <c r="L149" s="101" t="s">
        <v>204</v>
      </c>
      <c r="M149" s="51" t="s">
        <v>455</v>
      </c>
      <c r="N149" s="51"/>
      <c r="O149" s="40"/>
      <c r="P149" s="40"/>
      <c r="Q149" s="117">
        <f>195.268*1.048</f>
        <v>204.64086400000002</v>
      </c>
    </row>
    <row r="150" spans="1:17" s="5" customFormat="1" ht="15">
      <c r="A150" s="40"/>
      <c r="B150" s="43"/>
      <c r="C150" s="43"/>
      <c r="D150" s="43"/>
      <c r="E150" s="43"/>
      <c r="F150" s="43"/>
      <c r="G150" s="43"/>
      <c r="H150" s="43"/>
      <c r="I150" s="43"/>
      <c r="J150" s="57"/>
      <c r="K150" s="43"/>
      <c r="L150" s="43"/>
      <c r="M150" s="43"/>
      <c r="N150" s="51"/>
      <c r="O150" s="40"/>
      <c r="P150" s="40"/>
      <c r="Q150" s="117"/>
    </row>
    <row r="151" spans="1:16" s="5" customFormat="1" ht="15">
      <c r="A151" s="14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2"/>
      <c r="O151" s="14"/>
      <c r="P151" s="14"/>
    </row>
    <row r="152" spans="1:15" ht="16.5">
      <c r="A152" s="14"/>
      <c r="B152" s="21"/>
      <c r="C152" s="22"/>
      <c r="D152" s="23"/>
      <c r="E152" s="24"/>
      <c r="F152" s="25"/>
      <c r="G152" s="26"/>
      <c r="H152" s="27"/>
      <c r="I152" s="30"/>
      <c r="J152" s="28"/>
      <c r="K152" s="27"/>
      <c r="L152" s="27"/>
      <c r="M152" s="29"/>
      <c r="N152" s="29"/>
      <c r="O152" s="15"/>
    </row>
    <row r="153" spans="1:15" ht="15.75" customHeight="1">
      <c r="A153" s="13"/>
      <c r="B153" s="146" t="s">
        <v>47</v>
      </c>
      <c r="C153" s="146"/>
      <c r="D153" s="146"/>
      <c r="E153" s="150" t="s">
        <v>48</v>
      </c>
      <c r="F153" s="150"/>
      <c r="G153" s="126" t="s">
        <v>67</v>
      </c>
      <c r="H153" s="126"/>
      <c r="I153" s="30"/>
      <c r="J153" s="12"/>
      <c r="K153" s="12"/>
      <c r="L153" s="12"/>
      <c r="M153" s="13"/>
      <c r="N153" s="13"/>
      <c r="O153" s="13"/>
    </row>
    <row r="154" spans="1:15" ht="15.75" customHeight="1">
      <c r="A154" s="8"/>
      <c r="B154" s="8"/>
      <c r="C154" s="8"/>
      <c r="D154" s="9"/>
      <c r="E154" s="10"/>
      <c r="F154" s="11"/>
      <c r="G154" s="11"/>
      <c r="H154" s="11"/>
      <c r="I154" s="30"/>
      <c r="J154" s="11"/>
      <c r="K154" s="11"/>
      <c r="L154" s="11"/>
      <c r="M154" s="8"/>
      <c r="N154" s="8"/>
      <c r="O154" s="8"/>
    </row>
    <row r="155" spans="1:15" ht="15.75" customHeight="1">
      <c r="A155" s="1"/>
      <c r="B155" s="146" t="s">
        <v>460</v>
      </c>
      <c r="C155" s="146"/>
      <c r="D155" s="146"/>
      <c r="E155" s="153" t="s">
        <v>45</v>
      </c>
      <c r="F155" s="153"/>
      <c r="G155" s="126" t="s">
        <v>52</v>
      </c>
      <c r="H155" s="126"/>
      <c r="I155" s="30"/>
      <c r="J155" s="11"/>
      <c r="K155" s="11"/>
      <c r="L155" s="11"/>
      <c r="M155" s="8"/>
      <c r="N155" s="8"/>
      <c r="O155" s="8"/>
    </row>
    <row r="156" spans="1:15" ht="15">
      <c r="A156" s="8"/>
      <c r="B156" s="8"/>
      <c r="C156" s="8"/>
      <c r="D156" s="9"/>
      <c r="E156" s="10"/>
      <c r="F156" s="11"/>
      <c r="G156" s="11"/>
      <c r="H156" s="11"/>
      <c r="I156" s="11"/>
      <c r="J156" s="11"/>
      <c r="K156" s="11"/>
      <c r="L156" s="11"/>
      <c r="M156" s="8"/>
      <c r="N156" s="8"/>
      <c r="O156" s="8"/>
    </row>
    <row r="157" spans="1:15" ht="15">
      <c r="A157" s="8"/>
      <c r="B157" s="8"/>
      <c r="C157" s="8"/>
      <c r="D157" s="9"/>
      <c r="E157" s="10"/>
      <c r="F157" s="11"/>
      <c r="G157" s="11"/>
      <c r="H157" s="11"/>
      <c r="I157" s="11"/>
      <c r="J157" s="11"/>
      <c r="K157" s="11"/>
      <c r="L157" s="11"/>
      <c r="M157" s="8"/>
      <c r="N157" s="8"/>
      <c r="O157" s="8"/>
    </row>
    <row r="158" spans="1:8" ht="15">
      <c r="A158" s="8"/>
      <c r="B158" s="1" t="s">
        <v>461</v>
      </c>
      <c r="C158" s="1"/>
      <c r="D158" s="1"/>
      <c r="E158" s="153" t="s">
        <v>36</v>
      </c>
      <c r="F158" s="153"/>
      <c r="G158" s="126" t="s">
        <v>68</v>
      </c>
      <c r="H158" s="126"/>
    </row>
    <row r="160" spans="1:15" ht="15">
      <c r="A160" s="8"/>
      <c r="B160" s="8"/>
      <c r="C160" s="8"/>
      <c r="D160" s="9"/>
      <c r="E160" s="10"/>
      <c r="F160" s="11"/>
      <c r="G160" s="11"/>
      <c r="H160" s="11"/>
      <c r="I160" s="11"/>
      <c r="J160" s="11"/>
      <c r="K160" s="11"/>
      <c r="L160" s="11"/>
      <c r="M160" s="8"/>
      <c r="N160" s="8"/>
      <c r="O160" s="8"/>
    </row>
    <row r="161" spans="2:8" ht="15">
      <c r="B161" s="127" t="s">
        <v>50</v>
      </c>
      <c r="C161" s="127"/>
      <c r="D161" s="127"/>
      <c r="E161" s="155" t="s">
        <v>37</v>
      </c>
      <c r="F161" s="155"/>
      <c r="G161" s="154" t="s">
        <v>51</v>
      </c>
      <c r="H161" s="154"/>
    </row>
    <row r="162" spans="4:7" ht="15">
      <c r="D162" s="16"/>
      <c r="E162" s="17"/>
      <c r="F162" s="18"/>
      <c r="G162" s="19"/>
    </row>
    <row r="163" spans="4:8" ht="15">
      <c r="D163" s="16"/>
      <c r="E163" s="17"/>
      <c r="F163" s="18"/>
      <c r="G163" s="16"/>
      <c r="H163" s="20"/>
    </row>
    <row r="164" spans="2:8" ht="15">
      <c r="B164" s="127" t="s">
        <v>44</v>
      </c>
      <c r="C164" s="127"/>
      <c r="D164" s="127"/>
      <c r="E164" s="155" t="s">
        <v>69</v>
      </c>
      <c r="F164" s="155"/>
      <c r="G164" s="154" t="s">
        <v>53</v>
      </c>
      <c r="H164" s="154"/>
    </row>
    <row r="165" spans="1:8" ht="15">
      <c r="A165" s="156"/>
      <c r="B165" s="156"/>
      <c r="C165" s="156"/>
      <c r="D165" s="16"/>
      <c r="E165" s="17"/>
      <c r="F165" s="18"/>
      <c r="G165" s="16"/>
      <c r="H165" s="20"/>
    </row>
    <row r="166" spans="2:8" ht="15">
      <c r="B166" s="127" t="s">
        <v>54</v>
      </c>
      <c r="C166" s="127"/>
      <c r="D166" s="127"/>
      <c r="E166" s="155" t="s">
        <v>37</v>
      </c>
      <c r="F166" s="155"/>
      <c r="G166" s="154" t="s">
        <v>55</v>
      </c>
      <c r="H166" s="154"/>
    </row>
    <row r="167" spans="4:8" ht="15">
      <c r="D167" s="16"/>
      <c r="E167" s="17"/>
      <c r="F167" s="18"/>
      <c r="G167" s="16"/>
      <c r="H167" s="20"/>
    </row>
    <row r="168" spans="2:8" ht="15">
      <c r="B168" s="127" t="s">
        <v>49</v>
      </c>
      <c r="C168" s="127"/>
      <c r="D168" s="127"/>
      <c r="E168" s="155" t="s">
        <v>45</v>
      </c>
      <c r="F168" s="155"/>
      <c r="G168" s="154" t="s">
        <v>56</v>
      </c>
      <c r="H168" s="154"/>
    </row>
    <row r="169" spans="4:8" ht="15">
      <c r="D169" s="16"/>
      <c r="E169" s="17"/>
      <c r="F169" s="18"/>
      <c r="G169" s="16"/>
      <c r="H169" s="20"/>
    </row>
    <row r="170" spans="2:8" ht="15">
      <c r="B170" s="127" t="s">
        <v>57</v>
      </c>
      <c r="C170" s="127"/>
      <c r="D170" s="127"/>
      <c r="E170" s="155" t="s">
        <v>37</v>
      </c>
      <c r="F170" s="155"/>
      <c r="G170" s="154" t="s">
        <v>58</v>
      </c>
      <c r="H170" s="154"/>
    </row>
    <row r="171" spans="4:8" ht="15">
      <c r="D171" s="16"/>
      <c r="E171" s="17"/>
      <c r="F171" s="18"/>
      <c r="G171" s="16"/>
      <c r="H171" s="20"/>
    </row>
    <row r="172" spans="2:8" ht="15">
      <c r="B172" s="127" t="s">
        <v>59</v>
      </c>
      <c r="C172" s="127"/>
      <c r="D172" s="127"/>
      <c r="E172" s="155" t="s">
        <v>37</v>
      </c>
      <c r="F172" s="155"/>
      <c r="G172" s="154" t="s">
        <v>60</v>
      </c>
      <c r="H172" s="154"/>
    </row>
    <row r="173" spans="4:8" ht="15">
      <c r="D173" s="16"/>
      <c r="E173" s="17"/>
      <c r="F173" s="18"/>
      <c r="G173" s="16"/>
      <c r="H173" s="20"/>
    </row>
    <row r="174" spans="2:8" ht="15">
      <c r="B174" s="127" t="s">
        <v>61</v>
      </c>
      <c r="C174" s="127"/>
      <c r="D174" s="127"/>
      <c r="E174" s="155" t="s">
        <v>37</v>
      </c>
      <c r="F174" s="155"/>
      <c r="G174" s="154" t="s">
        <v>62</v>
      </c>
      <c r="H174" s="154"/>
    </row>
    <row r="175" spans="4:8" ht="15">
      <c r="D175" s="16"/>
      <c r="E175" s="17"/>
      <c r="F175" s="18"/>
      <c r="G175" s="16"/>
      <c r="H175" s="20"/>
    </row>
    <row r="176" spans="2:8" ht="15">
      <c r="B176" s="127" t="s">
        <v>63</v>
      </c>
      <c r="C176" s="127"/>
      <c r="D176" s="127"/>
      <c r="E176" s="155" t="s">
        <v>37</v>
      </c>
      <c r="F176" s="155"/>
      <c r="G176" s="154" t="s">
        <v>64</v>
      </c>
      <c r="H176" s="154"/>
    </row>
    <row r="177" spans="4:8" ht="15">
      <c r="D177" s="16"/>
      <c r="E177" s="17"/>
      <c r="F177" s="18"/>
      <c r="G177" s="16"/>
      <c r="H177" s="20"/>
    </row>
    <row r="178" spans="2:8" ht="15">
      <c r="B178" s="127" t="s">
        <v>65</v>
      </c>
      <c r="C178" s="127"/>
      <c r="D178" s="127"/>
      <c r="E178" s="155" t="s">
        <v>48</v>
      </c>
      <c r="F178" s="155"/>
      <c r="G178" s="154" t="s">
        <v>66</v>
      </c>
      <c r="H178" s="154"/>
    </row>
    <row r="179" spans="7:8" ht="15">
      <c r="G179" s="19"/>
      <c r="H179" s="19"/>
    </row>
    <row r="180" spans="2:8" ht="15">
      <c r="B180" s="146" t="s">
        <v>467</v>
      </c>
      <c r="C180" s="146"/>
      <c r="E180" s="153" t="s">
        <v>69</v>
      </c>
      <c r="F180" s="153"/>
      <c r="G180" s="126" t="s">
        <v>468</v>
      </c>
      <c r="H180" s="126"/>
    </row>
    <row r="182" spans="1:8" ht="15">
      <c r="A182" s="1"/>
      <c r="B182" s="146" t="s">
        <v>469</v>
      </c>
      <c r="C182" s="146"/>
      <c r="E182" s="153" t="s">
        <v>48</v>
      </c>
      <c r="F182" s="153"/>
      <c r="G182" s="126" t="s">
        <v>470</v>
      </c>
      <c r="H182" s="126"/>
    </row>
  </sheetData>
  <sheetProtection/>
  <mergeCells count="72">
    <mergeCell ref="B180:C180"/>
    <mergeCell ref="E180:F180"/>
    <mergeCell ref="G180:H180"/>
    <mergeCell ref="B182:C182"/>
    <mergeCell ref="E182:F182"/>
    <mergeCell ref="G182:H182"/>
    <mergeCell ref="F66:H66"/>
    <mergeCell ref="F78:H78"/>
    <mergeCell ref="E170:F170"/>
    <mergeCell ref="G170:H170"/>
    <mergeCell ref="E172:F172"/>
    <mergeCell ref="E168:F168"/>
    <mergeCell ref="G168:H168"/>
    <mergeCell ref="G172:H172"/>
    <mergeCell ref="E166:F166"/>
    <mergeCell ref="G166:H166"/>
    <mergeCell ref="E176:F176"/>
    <mergeCell ref="G176:H176"/>
    <mergeCell ref="E178:F178"/>
    <mergeCell ref="G178:H178"/>
    <mergeCell ref="B170:D170"/>
    <mergeCell ref="B172:D172"/>
    <mergeCell ref="B174:D174"/>
    <mergeCell ref="B176:D176"/>
    <mergeCell ref="B178:D178"/>
    <mergeCell ref="E174:F174"/>
    <mergeCell ref="G174:H174"/>
    <mergeCell ref="B166:D166"/>
    <mergeCell ref="E161:F161"/>
    <mergeCell ref="G161:H161"/>
    <mergeCell ref="B168:D168"/>
    <mergeCell ref="E164:F164"/>
    <mergeCell ref="G164:H164"/>
    <mergeCell ref="A165:C165"/>
    <mergeCell ref="B153:D153"/>
    <mergeCell ref="K78:N78"/>
    <mergeCell ref="E153:F153"/>
    <mergeCell ref="G153:H153"/>
    <mergeCell ref="B161:D161"/>
    <mergeCell ref="B78:C78"/>
    <mergeCell ref="E155:F155"/>
    <mergeCell ref="G155:H155"/>
    <mergeCell ref="B155:D155"/>
    <mergeCell ref="E158:F158"/>
    <mergeCell ref="N15:N17"/>
    <mergeCell ref="B15:B17"/>
    <mergeCell ref="M1:O1"/>
    <mergeCell ref="M2:O2"/>
    <mergeCell ref="O15:O16"/>
    <mergeCell ref="L16:M16"/>
    <mergeCell ref="D15:M15"/>
    <mergeCell ref="A3:N3"/>
    <mergeCell ref="A4:N4"/>
    <mergeCell ref="A12:C12"/>
    <mergeCell ref="A11:C11"/>
    <mergeCell ref="C15:C17"/>
    <mergeCell ref="E16:E17"/>
    <mergeCell ref="K16:K17"/>
    <mergeCell ref="F16:G16"/>
    <mergeCell ref="I16:J16"/>
    <mergeCell ref="D16:D17"/>
    <mergeCell ref="H16:H17"/>
    <mergeCell ref="P16:P17"/>
    <mergeCell ref="Q16:Q17"/>
    <mergeCell ref="G158:H158"/>
    <mergeCell ref="B164:D164"/>
    <mergeCell ref="A15:A17"/>
    <mergeCell ref="A6:C6"/>
    <mergeCell ref="A7:C7"/>
    <mergeCell ref="A8:C8"/>
    <mergeCell ref="A9:C9"/>
    <mergeCell ref="A10:C10"/>
  </mergeCells>
  <printOptions/>
  <pageMargins left="0.25" right="0.25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Plan03</cp:lastModifiedBy>
  <cp:lastPrinted>2013-12-23T07:37:39Z</cp:lastPrinted>
  <dcterms:created xsi:type="dcterms:W3CDTF">2011-11-19T16:18:57Z</dcterms:created>
  <dcterms:modified xsi:type="dcterms:W3CDTF">2013-12-30T12:48:25Z</dcterms:modified>
  <cp:category/>
  <cp:version/>
  <cp:contentType/>
  <cp:contentStatus/>
</cp:coreProperties>
</file>