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codeName="ЭтаКнига"/>
  <mc:AlternateContent xmlns:mc="http://schemas.openxmlformats.org/markup-compatibility/2006">
    <mc:Choice Requires="x15">
      <x15ac:absPath xmlns:x15ac="http://schemas.microsoft.com/office/spreadsheetml/2010/11/ac" url="C:\Users\OMTC\Desktop\ОТЧЕТ2601\"/>
    </mc:Choice>
  </mc:AlternateContent>
  <xr:revisionPtr revIDLastSave="0" documentId="8_{4172F636-1C86-413F-B815-0B28553D0A15}" xr6:coauthVersionLast="45" xr6:coauthVersionMax="45" xr10:uidLastSave="{00000000-0000-0000-0000-000000000000}"/>
  <bookViews>
    <workbookView xWindow="4065" yWindow="4065" windowWidth="21600" windowHeight="11385" xr2:uid="{00000000-000D-0000-FFFF-FFFF00000000}"/>
  </bookViews>
  <sheets>
    <sheet name="Лист2" sheetId="2" r:id="rId1"/>
  </sheets>
  <definedNames>
    <definedName name="_xlnm._FilterDatabase" localSheetId="0" hidden="1">Лист2!$A$2:$K$2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35" i="2" l="1"/>
  <c r="H35" i="2"/>
  <c r="I35" i="2"/>
  <c r="J35" i="2"/>
  <c r="G36" i="2"/>
  <c r="H36" i="2"/>
  <c r="I36" i="2"/>
  <c r="J36" i="2"/>
  <c r="G28" i="2" l="1"/>
  <c r="H28" i="2"/>
  <c r="I28" i="2"/>
  <c r="J28" i="2"/>
  <c r="G29" i="2"/>
  <c r="H29" i="2"/>
  <c r="I29" i="2"/>
  <c r="J29" i="2"/>
  <c r="G30" i="2"/>
  <c r="H30" i="2"/>
  <c r="I30" i="2"/>
  <c r="J30" i="2"/>
  <c r="G31" i="2"/>
  <c r="H31" i="2"/>
  <c r="I31" i="2"/>
  <c r="J31" i="2"/>
  <c r="G32" i="2"/>
  <c r="H32" i="2"/>
  <c r="I32" i="2"/>
  <c r="J32" i="2"/>
  <c r="G33" i="2"/>
  <c r="H33" i="2"/>
  <c r="I33" i="2"/>
  <c r="J33" i="2"/>
  <c r="G34" i="2"/>
  <c r="H34" i="2"/>
  <c r="I34" i="2"/>
  <c r="J34" i="2"/>
  <c r="G37" i="2"/>
  <c r="H37" i="2"/>
  <c r="I37" i="2"/>
  <c r="J37" i="2"/>
  <c r="G38" i="2"/>
  <c r="H38" i="2"/>
  <c r="I38" i="2"/>
  <c r="J38" i="2"/>
  <c r="G39" i="2"/>
  <c r="H39" i="2"/>
  <c r="I39" i="2"/>
  <c r="J39" i="2"/>
  <c r="G40" i="2"/>
  <c r="H40" i="2"/>
  <c r="I40" i="2"/>
  <c r="J40" i="2"/>
  <c r="G41" i="2"/>
  <c r="H41" i="2"/>
  <c r="I41" i="2"/>
  <c r="J41" i="2"/>
  <c r="G42" i="2"/>
  <c r="H42" i="2"/>
  <c r="I42" i="2"/>
  <c r="J42" i="2"/>
  <c r="G43" i="2"/>
  <c r="H43" i="2"/>
  <c r="I43" i="2"/>
  <c r="J43" i="2"/>
  <c r="G44" i="2"/>
  <c r="H44" i="2"/>
  <c r="I44" i="2"/>
  <c r="J44" i="2"/>
  <c r="G45" i="2"/>
  <c r="H45" i="2"/>
  <c r="I45" i="2"/>
  <c r="J45" i="2"/>
  <c r="G46" i="2"/>
  <c r="H46" i="2"/>
  <c r="I46" i="2"/>
  <c r="J46" i="2"/>
  <c r="G47" i="2"/>
  <c r="H47" i="2"/>
  <c r="I47" i="2"/>
  <c r="J47" i="2"/>
  <c r="G48" i="2"/>
  <c r="H48" i="2"/>
  <c r="I48" i="2"/>
  <c r="J48" i="2"/>
  <c r="G49" i="2"/>
  <c r="H49" i="2"/>
  <c r="I49" i="2"/>
  <c r="J49" i="2"/>
  <c r="G50" i="2"/>
  <c r="H50" i="2"/>
  <c r="I50" i="2"/>
  <c r="J50" i="2"/>
  <c r="G51" i="2"/>
  <c r="H51" i="2"/>
  <c r="I51" i="2"/>
  <c r="J51" i="2"/>
  <c r="G52" i="2"/>
  <c r="H52" i="2"/>
  <c r="I52" i="2"/>
  <c r="J52" i="2"/>
  <c r="G53" i="2"/>
  <c r="H53" i="2"/>
  <c r="I53" i="2"/>
  <c r="J53" i="2"/>
  <c r="G54" i="2"/>
  <c r="H54" i="2"/>
  <c r="I54" i="2"/>
  <c r="J54" i="2"/>
  <c r="C68" i="2"/>
  <c r="C69" i="2" s="1"/>
  <c r="D68" i="2"/>
  <c r="D69" i="2" s="1"/>
  <c r="E68" i="2"/>
  <c r="E69" i="2" s="1"/>
  <c r="F68" i="2"/>
  <c r="F69" i="2" s="1"/>
  <c r="C70" i="2"/>
  <c r="D70" i="2"/>
  <c r="E70" i="2"/>
  <c r="F70" i="2"/>
  <c r="C71" i="2"/>
  <c r="D71" i="2"/>
  <c r="E71" i="2"/>
  <c r="F71" i="2"/>
  <c r="C72" i="2"/>
  <c r="D72" i="2"/>
  <c r="E72" i="2"/>
  <c r="F72" i="2"/>
  <c r="C73" i="2"/>
  <c r="D73" i="2"/>
  <c r="E73" i="2"/>
  <c r="F73" i="2"/>
  <c r="C74" i="2"/>
  <c r="D74" i="2"/>
  <c r="E74" i="2"/>
  <c r="F74" i="2"/>
  <c r="C75" i="2"/>
  <c r="D75" i="2"/>
  <c r="E75" i="2"/>
  <c r="F75" i="2"/>
  <c r="D76" i="2"/>
  <c r="C76" i="2" s="1"/>
  <c r="D77" i="2"/>
  <c r="C77" i="2" s="1"/>
  <c r="C78" i="2"/>
  <c r="D78" i="2" s="1"/>
  <c r="K32" i="2" l="1"/>
  <c r="G18" i="2" l="1"/>
  <c r="G19" i="2"/>
  <c r="G20" i="2"/>
  <c r="G21" i="2"/>
  <c r="G22" i="2"/>
  <c r="G23" i="2"/>
  <c r="G24" i="2"/>
  <c r="G25" i="2"/>
  <c r="G26" i="2"/>
  <c r="G27" i="2"/>
  <c r="G3" i="2"/>
  <c r="G4" i="2"/>
  <c r="G5" i="2"/>
  <c r="G6" i="2"/>
  <c r="G7" i="2"/>
  <c r="G8" i="2"/>
  <c r="G9" i="2"/>
  <c r="G10" i="2"/>
  <c r="G11" i="2"/>
  <c r="G12" i="2"/>
  <c r="G13" i="2"/>
  <c r="G14" i="2"/>
  <c r="G15" i="2"/>
  <c r="G16" i="2"/>
  <c r="G17" i="2"/>
  <c r="J27" i="2"/>
  <c r="I27" i="2"/>
  <c r="H27" i="2"/>
  <c r="J26" i="2"/>
  <c r="I26" i="2"/>
  <c r="H26" i="2"/>
  <c r="J25" i="2"/>
  <c r="I25" i="2"/>
  <c r="H25" i="2"/>
  <c r="J24" i="2"/>
  <c r="I24" i="2"/>
  <c r="H24" i="2"/>
  <c r="J23" i="2"/>
  <c r="I23" i="2"/>
  <c r="H23" i="2"/>
  <c r="J22" i="2"/>
  <c r="I22" i="2"/>
  <c r="H22" i="2"/>
  <c r="J21" i="2"/>
  <c r="I21" i="2"/>
  <c r="H21" i="2"/>
  <c r="J20" i="2"/>
  <c r="I20" i="2"/>
  <c r="H20" i="2"/>
  <c r="J19" i="2"/>
  <c r="I19" i="2"/>
  <c r="H19" i="2"/>
  <c r="J18" i="2"/>
  <c r="I18" i="2"/>
  <c r="H18" i="2"/>
  <c r="J17" i="2"/>
  <c r="I17" i="2"/>
  <c r="H17" i="2"/>
  <c r="J16" i="2"/>
  <c r="I16" i="2"/>
  <c r="H16" i="2"/>
  <c r="J15" i="2"/>
  <c r="I15" i="2"/>
  <c r="H15" i="2"/>
  <c r="J14" i="2"/>
  <c r="I14" i="2"/>
  <c r="H14" i="2"/>
  <c r="J13" i="2"/>
  <c r="I13" i="2"/>
  <c r="H13" i="2"/>
  <c r="J12" i="2"/>
  <c r="I12" i="2"/>
  <c r="H12" i="2"/>
  <c r="J11" i="2"/>
  <c r="I11" i="2"/>
  <c r="H11" i="2"/>
  <c r="J10" i="2"/>
  <c r="I10" i="2"/>
  <c r="H10" i="2"/>
  <c r="J9" i="2"/>
  <c r="I9" i="2"/>
  <c r="H9" i="2"/>
  <c r="J8" i="2"/>
  <c r="I8" i="2"/>
  <c r="H8" i="2"/>
  <c r="J7" i="2"/>
  <c r="I7" i="2"/>
  <c r="H7" i="2"/>
  <c r="J6" i="2"/>
  <c r="I6" i="2"/>
  <c r="H6" i="2"/>
  <c r="J5" i="2"/>
  <c r="I5" i="2"/>
  <c r="H5" i="2"/>
  <c r="J4" i="2"/>
  <c r="I4" i="2"/>
  <c r="H4" i="2"/>
  <c r="J3" i="2"/>
  <c r="I3" i="2"/>
  <c r="H3" i="2"/>
</calcChain>
</file>

<file path=xl/sharedStrings.xml><?xml version="1.0" encoding="utf-8"?>
<sst xmlns="http://schemas.openxmlformats.org/spreadsheetml/2006/main" count="127" uniqueCount="108">
  <si>
    <t>Всего заключено договоров по результатам закупок</t>
  </si>
  <si>
    <t>из них:</t>
  </si>
  <si>
    <t>договоры, заключенные по результатам закупок для обеспечения обороны страны и безопасности государства</t>
  </si>
  <si>
    <t>договоры, заключенные по результатам закупок в области использования атомной энергии</t>
  </si>
  <si>
    <t>договоры, заключенные по результатам закупок товаров, работ, услуг, которые относятся к сфере деятельности субъектов естественных монополий в соответствии с Федеральным законом «О естественных монополиях»</t>
  </si>
  <si>
    <t>договоры, заключенные по результатам закупок, которые осуществлены за пределами территории Российской Федерации и предметом которых являются поставка товаров, выполнение работ, оказание услуг за пределами территории Российской Федерации</t>
  </si>
  <si>
    <t>договоры, заключенные по результатам закупок финансовых услуг, включая банковские услуги, страховые услуги, услуги на рынке ценных бумаг, услуги по договору лизинга, а также услуги, оказываемые финансовой организацией и связанные с привлечением и (или) размещением денежных средств юридических и физических лиц</t>
  </si>
  <si>
    <t>договоры, заключенные по результатам закупок услуг по водоснабжению, водоотведению, теплоснабжению, газоснабжению (за исключением услуг по реализации сжиженного газа), по подключению (присоединению) к сетям инженерно-технического обеспечения по регулируемым в соответствии с законодательством Российской Федерации ценам (тарифам)</t>
  </si>
  <si>
    <t>договоры, заключенные по результатам закупок работ или услуг, выполнение или оказание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государственным унитарным предприятием, соответствующие полномочия которых устанавливаются федеральными законами, нормативными правовыми актами Президента Российской Федерации или Правительства Российской Федерации, законодательными актами соответствующего субъекта Российской Федерации</t>
  </si>
  <si>
    <t>договоры, заключенные по результатам закупок услуг по осуществлению авторского контроля за разработкой проектной документации объекта капитального строительства, проведению авторского надзора за строительством, реконструкцией, капитальным ремонтом объекта капитального строительства соответствующими авторами, проведению технического и авторского надзора за выполнением работ по сохранению объекта культурного наследия (памятников истории и культуры) народов Российской Федерации авторами проектов</t>
  </si>
  <si>
    <t>договоры, заключенные по результатам закупок, предметом которых является аренда и (или) приобретение в собственность объектов недвижимого имущества</t>
  </si>
  <si>
    <t>договоры, заключенные по результатам закупок энергоносителей</t>
  </si>
  <si>
    <t>договоры, заключенные по результатам закупок услуг добычи, хранения, отгрузки (перевалки), переработки энергоносителей</t>
  </si>
  <si>
    <t>договоры, заключенные по результатам закупок подвижного состава и материалов верхнего строения железнодорожного пути</t>
  </si>
  <si>
    <t>договоры, заключенные по результатам закупок результатов интеллектуальной деятельности у поставщика (исполнителя, подрядчика), обладающего исключительным правом на результат интеллектуальной деятельности или средство индивидуализации, удостоверенным правоустанавливающим документом</t>
  </si>
  <si>
    <t>договоры, заключенные по результатам закупок услуг области воздушных перевозок и авиационных работ</t>
  </si>
  <si>
    <t>договоры, заключенные по результатам закупок труб большого диаметра, используемых при строительстве магистральных нефтепроводов и нефтепродуктопроводов</t>
  </si>
  <si>
    <t>договоры, заключенные по результатам закупок товаров, являющихся источником радиоактивной и химической опасности и применяемых для разведки, добычи, транспортировки и переработки сырой нефти и природного газа</t>
  </si>
  <si>
    <t>договоры, заключенные по результатам закупок товаров, работ, услуг, поставляемых, выполняемых или оказываемых при проведении плановых ремонтов, технического обслуживания и модернизации, осуществляемых в рамках существующих гарантийных или лицензионных обязательств по закупленным товару, работе или услуге</t>
  </si>
  <si>
    <t>закупки товаров, работ (услуг), в том числе происходящих из иностранного государства и (или) выполняемых (оказываемых) иностранными лицами, в целях реализации шельфовых проектов</t>
  </si>
  <si>
    <t>договоры, заключенные по результатам закупки услуг подвижной радиотелефонной связи</t>
  </si>
  <si>
    <t>договоры, заключенные по результатам закупки услуг образовательных организаций (за исключением услуг образовательных организаций, созданных в организационно-правовой форме потребительских кооперативов)</t>
  </si>
  <si>
    <t>договоры между основным хозяйственным обществом и дочерним хозяйственным обществом и (или) хозяйственным обществом, созданным дочерним хозяйственным обществом, заключенные по результатам закупок, - в случае закупки товаров, работ, услуг собственного производства, - при необходимости соблюдения единого технологического процесса производства продукции, выполнения работ, оказания услуг, а также в случае закупки товаров, работ (услуг), связанных с оказанием бухгалтерских услуг, информационных услуг, охранной деятельностью или с сохранением коммерческой и информационной безопасности основного хозяйственного общества, его дочерних хозяйственных обществ, хозяйственных обществ, созданных дочерними хозяйственными обществами</t>
  </si>
  <si>
    <t>договоры, заключенные по результатам закупок необработанных природных алмазов</t>
  </si>
  <si>
    <t>Всего заключено договоров с субъектами малого и среднего предпринимательства по результатам проведения торгов, иных способов закупки, предусмотренных положением о закупке, утвержденным заказчиком в соответствии с Федеральным законом «О закупках товаров, работ, услуг отдельными видами юридических лиц» (далее – положение о закупке), участниками которых являются любые лица, указанные в части 5 статьи 3 Федерального закона «О закупках товаров, работ, услуг отдельными видами юридических лиц», в том числе субъекты малого и среднего предпринимательства</t>
  </si>
  <si>
    <t>Всего заключено договоров с субъектами малого предпринимательства (в том числе с субъектами малого предпринимательства, относящимися к микропредприятиям) по результатам проведения торгов, иных способов закупки, предусмотренных положением о закупке, участниками которых являются любые лица, указанные в части 5 статьи 3 Федерального закона "О закупках товаров, работ, услуг отдельными видами юридических лиц", в том числе субъекты малого и среднего предпринимательства</t>
  </si>
  <si>
    <t>Всего заключено договоров с субъектами малого и среднего предпринимательства по результатам проведения торгов, иных способов закупки, предусмотренных положением о закупке, в которых участниками закупок являются только субъекты малого и среднего предпринимательства</t>
  </si>
  <si>
    <t>Всего заключено договоров с субъектами малого предпринимательства (в том числе с субъектами малого предпринимательства, относящимися к микропредприятиям) по результатам проведения торгов, иных способов закупки, предусмотренных положением о закупке, в которых участниками закупок являются только субъекты малого и среднего предпринимательства</t>
  </si>
  <si>
    <t>Всего заключено договоров непосредственно с субъектами малого и среднего предпринимательства для целей исполнения договоров, заключенных с заказчиком по результатам проведения торгов, иных способов закупки, предусмотренных положением о закупке, в отношении участников которых заказчиком устанавливается требование о привлечении к исполнению договора субподрядчиков (соисполнителей) из числа субъектов малого и среднего предпринимательства</t>
  </si>
  <si>
    <t>Всего заключено договоров непосредственно с субъектами малого предпринимательства (в том числе с субъектами малого предпринимательства, относящимися к микропредприятиям) для целей исполнения договоров, заключенных с заказчиком по результатам проведения торгов, иных способов закупки, предусмотренных положением о закупке, в отношении участников которых заказчиком устанавливается требование о привлечении к исполнению договора субподрядчиков (соисполнителей) из числа субъектов малого и среднего предпринимательства</t>
  </si>
  <si>
    <t>Всего заключено договоров непосредственно с субъектами малого и среднего предпринимательства в целях исполнения договоров, заключенных с заказчиком по результатам проведения торгов, иных способов закупки, предусмотренных положением о закупке, в отношении участников которых заказчиком устанавливается требование о привлечении к исполнению договора субподрядчиков (соисполнителей) из числа субъектов малого и среднего предпринимательства (по результатам закупок, указанных в абзаце двадцать седьмом позиции 1 настоящей формы)</t>
  </si>
  <si>
    <t>Всего заключено договоров непосредственно с субъектами малого предпринимательства (в том числе с субъектами малого предпринимательства, относящимися к микропредприятиям) в целях исполнения договоров, заключенных с заказчиком по результатам проведения торгов, иных способов закупки, предусмотренных положением о закупке, в отношении участников которых заказчиком устанавливается требование о привлечении к исполнению договора субподрядчиков (соисполнителей) из числа субъектов малого и среднего предпринимательства (по результатам закупок, указанных в абзаце двадцать седьмом позиции 1 настоящей формы)</t>
  </si>
  <si>
    <t>Наименование показателя</t>
  </si>
  <si>
    <t>Количество договоров, заключенных заказчиком по результатам закупок в отчётном году(единиц)</t>
  </si>
  <si>
    <t>Количество договоров, срок исполнения которых превышает один календарный год, заключенных в предыдущие отчётные периоды(единиц)</t>
  </si>
  <si>
    <t>№ п/п</t>
  </si>
  <si>
    <t>Доля (процент)</t>
  </si>
  <si>
    <t>Годовой объем закупок у субъектов малого и среднего предпринимательства (рассчитывается как отношение суммы показателей, указанных в графе 5 позиций 3, 5, 7 и 9 настоящей формы, к показателю, указанному в графе 5 позиции 2 настоящей формы)</t>
  </si>
  <si>
    <t>Годовой объем закупок у субъектов малого и среднего предпринимательства по результатам проведения торгов, иных способов закупки, предусмотренных положением о закупке, в которых участниками закупок являются только субъекты малого и среднего предпринимательства (рассчитывается как отношение показателя, указанного в графе 5 позиции 5 настоящей формы, к показателю, указанному в графе 5 позиции 2 настоящей формы)</t>
  </si>
  <si>
    <t>Годовой объем закупок у субъектов малого предпринимательства (рассчитывается как отношение суммы показателей, указанных в графе 5 позиций 4, 6, 8 и 10 настоящей формы, к показателю, указанному в графе 5 позиции 2 настоящей формы)</t>
  </si>
  <si>
    <t>Годовой объем закупок у субъектов малого предпринимательства по результатам проведения торгов, иных способов закупки, предусмотренных положением о закупке, в которых участниками закупок являются только субъекты малого и среднего предпринимательства (рассчитывается как отношение показателя, указанного в графе 5 позиции 6 настоящей формы, к показателю, указанному в графе 5 позиции 2 настоящей формы)</t>
  </si>
  <si>
    <t>договоры, заключенные по результатам закупок по обеспечению защиты персональных данных в информационных системах, - в случае если начальная (максимальная) цена таких закупок превышает 200 млн, рублей</t>
  </si>
  <si>
    <t>договоры, заключенные по результатам закупок услуг по проведению аудита и обзорной проверки консолидированной финансовой отчетности заказчиками, суммарный объем выручки которых от продажи товаров, продукции, выполнения работ (оказания услуг), а также от прочих доходов по данным бухгалтерской (финансовой) отчетности за предшествующий календарный год превышает 10 млрд, рублей</t>
  </si>
  <si>
    <t>договоры, заключенные по результатам закупок работ, услуг по строительству, реконструкции, капитальному ремонту и обслуживанию особо опасных, технически сложных и уникальных объектов капитального строительства, определяемых в соответствии с законодательством Российской Федерации о градостроительной деятельности, а также закупок работ, услуг по подготовке проектной документации таких объектов в случае, если начальная (максимальная) цена договора на выполнение работ, оказание услуг по результатам указанных закупок превышает 400 млн, рублей</t>
  </si>
  <si>
    <t>договоры, заключенные по результатам закупок работ, услуг по проектированию, строительству, эксплуатации, реконструкции, капитальному ремонту, техническому перевооружению, консервации и ликвидации объектов, которые в соответствии с законодательством Российской Федерации относятся к категории опасных производственных объектов, либо критически важных объектов топливно-энергетического комплекса, критических элементов объектов топливно-энергетического комплекса, определяемых в соответствии с законодательством Российской Федерации о безопасности объектов топливно-энергетического комплекса (за исключением закупки работ, услуг, включенных в утвержденный заказчиком перечень товаров, работ, услуг (в том числе инновационной продукции, высокотехнологичной продукции), закупки которых осуществляются у субъектов малого и среднего предпринимательства, в случае если начальная (максимальная) цена договора на выполнение работ, оказание услуг по результатам указанных закупок превышает 400 млн, рублей</t>
  </si>
  <si>
    <t>ПРОВЕРКА</t>
  </si>
  <si>
    <t>№
п/п</t>
  </si>
  <si>
    <t>Общий 
стоимостной объем договоров, заключенных заказчиком по результатам закупок 
в отчетном году (тыс. рублей)</t>
  </si>
  <si>
    <t>Количество договоров, заключенных заказчиком по результатам закупок 
в отчетном году (единиц)</t>
  </si>
  <si>
    <t>Стоимостной объем 
оплаты в отчетном году 
(с учетом объема оплаты 
в отчетном году договоров, срок исполнения которых превышает один календарный год, в том числе заключенных в предыдущие отчетные периоды (тыс. рублей)</t>
  </si>
  <si>
    <t>Количество договоров, срок исполнения которых превышает один календарный год, заключенных в предыдущие отчетные периоды 
(единиц)</t>
  </si>
  <si>
    <t>1.</t>
  </si>
  <si>
    <t>разница</t>
  </si>
  <si>
    <t>статус</t>
  </si>
  <si>
    <t>2.</t>
  </si>
  <si>
    <t>4.</t>
  </si>
  <si>
    <t>6.</t>
  </si>
  <si>
    <t>8.</t>
  </si>
  <si>
    <t>9.</t>
  </si>
  <si>
    <t>10.</t>
  </si>
  <si>
    <t>11.</t>
  </si>
  <si>
    <t>12.</t>
  </si>
  <si>
    <t>проверка</t>
  </si>
  <si>
    <t>по данным ГО</t>
  </si>
  <si>
    <t>II. Сведения о годовом объеме закупки у субъектов малого и среднего предпринимательства</t>
  </si>
  <si>
    <t>Общий стоимостной объем договоров, заключенных заказчиком по результатам закупок в отчётном году(тыс, рублей)</t>
  </si>
  <si>
    <t>Стоимостной объем оплаты в отчётном году (с учётом объема оплаты в отчётном году договоров, срок исполнения которых превышает один календарный год, в том числе заключенных в предыдущие отчётные периоды)(тыс, рублей)</t>
  </si>
  <si>
    <t>ДОЛЯ 20%</t>
  </si>
  <si>
    <t>договоры (соглашения), заключенные на срок более 5 лет по результатам закупок товаров, работ, услуг государственными компаниями, созданными на основании федерального закона, которые предусматривают одновременно софинансирование, проектирование и (или) разработку рабочей документации, строительство (реконструкцию и (или) комплексное обустройство), эксплуатацию, включая содержание, ремонт (при необходимости), капитальный ремонт (при необходимости) автомобильных дорог (участков автомобильных дорог) общего пользования федерального значения и (или) отдельных дорожных сооружений, являющихся их технологической частью, выполнение функций оператора по сбору платы за проезд по платным автомобильным дорогам (платным участкам автомобильных дорог) общего пользования федерального значения (при необходимости), при условии установления указанными заказчиками в отношении участников закупки требований о привлечении к исполнению таких договоров (соглашений) субподрядчиков (соисполнителей) из числа субъектов малого и среднего предпринимательства</t>
  </si>
  <si>
    <t>закупки гарантирующими поставщиками и сетевыми организациями приборов учета электрической энергии, иного оборудования и нематериальных активов, которые необходимы для обеспечения коммерческого учета электрической энергии (мощности) в соответствии с пунктом 5 статьи 37 Федерального закона «Об электроэнергетике»</t>
  </si>
  <si>
    <t>Всего заключено договоров за вычетом договоров, заключенных по результатам закупок, указанных в абзацах третьем - тридцатом позиции 1 настоящей формы, не включающих договоры, заключенные поставщиками (исполнителями, подрядчиками) непосредственно с субъектами малого и среднего предпринимательства в целях исполнения договоров, заключенных с заказчиком по результатам проведения торгов, иных способов закупки, предусмотренных положением о закупке, в отношении участников которых заказчиком устанавливается требование о привлечении к исполнению договора субподрядчиков (соисполнителей) из числа субъектов малого и среднего предпринимательства</t>
  </si>
  <si>
    <t>закупки лизинговыми компаниями предметов лизинга, в случае если начальная (максимальная) цена обязательного договора купли-продажи (поставки), заключаемого для выполнения своих обязательств по договору лизинга, превышает 400 млн, рублей</t>
  </si>
  <si>
    <t>договоры, предусматривающие поставку медицинских изделий, являющихся аппаратами, приборами, оборудованием, применяемыми в медицинских целях, их последующие обслуживание, при необходимости эксплуатацию в течение срока службы, ремонт и (или) утилизацию, в случае если начальная (максимальная) цена такого договора превышает 400 млн, рублей</t>
  </si>
  <si>
    <t>ДОЛЯ 25%</t>
  </si>
  <si>
    <t>договоры, заключенные по результатам закупок, проводимых в случаях, определенных Правительством Российской Федерации в соответствии с частью 16 статьи 4 Федерального закона "О закупках товаров, работ, услуг отдельными видами юридических лиц", за исключением закупок, проводимых в соответствии с постановлением Правительства Российской Федерации от 6 марта 2022 г. N 301 "Об основаниях неразмещения на официальном сайте единой информационной системы в сфере закупок товаров, работ, услуг для обеспечения государственных и муниципальных нужд в информационно-телекоммуникационной сети "Интернет" сведений о закупках товаров, работ, услуг, информации о поставщиках (подрядчиках, исполнителях), с которыми заключены договоры"</t>
  </si>
  <si>
    <t>договоры, заключенные по результатам закупок наркотических средств, психотропных веществ и их прекурсоров, включенных в перечень наркотических средств, психотропных веществ и их прекурсоров, подлежащих контролю в Российской Федерации, утвержденный постановлением Правительства Российской Федерации от 30 июня 1998 г. N 681 "Об утверждении перечня наркотических средств, психотропных веществ и их прекурсоров, подлежащих контролю в Российской Федерации"</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</si>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</sst>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0\ &quot;₽&quot;"/>
    <numFmt numFmtId="166" formatCode="#,##0.0000"/>
  </numFmts>
  <fonts count="19" x14ac:knownFonts="1">
    <font>
      <sz val="11"/>
      <color theme="1"/>
      <name val="Calibri"/>
      <family val="2"/>
      <charset val="204"/>
      <scheme val="minor"/>
    </font>
    <font>
      <b/>
      <sz val="11"/>
      <color theme="1"/>
      <name val="Calibri"/>
      <family val="2"/>
      <charset val="204"/>
      <scheme val="minor"/>
    </font>
    <font>
      <sz val="11"/>
      <color rgb="FF625F5F"/>
      <name val="Arial"/>
      <family val="2"/>
      <charset val="204"/>
    </font>
    <font>
      <sz val="9"/>
      <name val="Times New Roman"/>
      <family val="1"/>
      <charset val="204"/>
    </font>
    <font>
      <b/>
      <sz val="11"/>
      <name val="Times New Roman"/>
      <family val="1"/>
      <charset val="204"/>
    </font>
    <font>
      <b/>
      <sz val="8"/>
      <color rgb="FFFF0000"/>
      <name val="Calibri"/>
      <family val="2"/>
      <charset val="204"/>
      <scheme val="minor"/>
    </font>
    <font>
      <b/>
      <sz val="11"/>
      <color rgb="FFFF0000"/>
      <name val="Calibri"/>
      <family val="2"/>
      <charset val="204"/>
      <scheme val="minor"/>
    </font>
    <font>
      <b/>
      <sz val="11"/>
      <color theme="1"/>
      <name val="Times New Roman"/>
      <family val="1"/>
      <charset val="204"/>
    </font>
    <font>
      <sz val="11"/>
      <color theme="1"/>
      <name val="Calibri"/>
      <family val="2"/>
      <charset val="204"/>
      <scheme val="minor"/>
    </font>
    <font>
      <b/>
      <sz val="11"/>
      <color theme="1"/>
      <name val="Calibri"/>
      <family val="2"/>
      <scheme val="minor"/>
    </font>
    <font>
      <sz val="9"/>
      <color rgb="FF625F5F"/>
      <name val="Arial"/>
      <family val="2"/>
      <charset val="204"/>
    </font>
    <font>
      <sz val="10"/>
      <color rgb="FF222222"/>
      <name val="Verdana"/>
      <family val="2"/>
      <charset val="204"/>
    </font>
    <font>
      <b/>
      <sz val="10"/>
      <color rgb="FF222222"/>
      <name val="Verdana"/>
      <family val="2"/>
      <charset val="204"/>
    </font>
    <font>
      <sz val="10"/>
      <name val="Verdana"/>
      <family val="2"/>
      <charset val="204"/>
    </font>
    <font>
      <sz val="10"/>
      <color theme="5" tint="-0.249977111117893"/>
      <name val="Verdana"/>
      <family val="2"/>
      <charset val="204"/>
    </font>
    <font>
      <b/>
      <sz val="10"/>
      <name val="Verdana"/>
      <family val="2"/>
      <charset val="204"/>
    </font>
    <font>
      <b/>
      <sz val="11"/>
      <color rgb="FF222222"/>
      <name val="Verdana"/>
      <family val="2"/>
      <charset val="204"/>
    </font>
    <font>
      <b/>
      <sz val="11"/>
      <name val="Verdana"/>
      <family val="2"/>
      <charset val="204"/>
    </font>
    <font>
      <sz val="10"/>
      <color rgb="FFFF0000"/>
      <name val="Verdana"/>
      <family val="2"/>
      <charset val="204"/>
    </font>
  </fonts>
  <fills count="7">
    <fill>
      <patternFill patternType="none"/>
    </fill>
    <fill>
      <patternFill patternType="gray125"/>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double">
        <color theme="4"/>
      </top>
      <bottom style="thin">
        <color theme="4" tint="0.39997558519241921"/>
      </bottom>
      <diagonal/>
    </border>
    <border>
      <left/>
      <right style="thin">
        <color indexed="64"/>
      </right>
      <top style="thin">
        <color indexed="64"/>
      </top>
      <bottom style="thin">
        <color indexed="64"/>
      </bottom>
      <diagonal/>
    </border>
  </borders>
  <cellStyleXfs count="2">
    <xf numFmtId="0" fontId="0" fillId="0" borderId="0"/>
    <xf numFmtId="164" fontId="8" fillId="0" borderId="0" applyFont="0" applyFill="0" applyBorder="0" applyAlignment="0" applyProtection="0"/>
  </cellStyleXfs>
  <cellXfs count="50">
    <xf numFmtId="0" fontId="0" fillId="0" borderId="0" xfId="0"/>
    <xf numFmtId="0" fontId="0" fillId="0" borderId="0" xfId="0" applyAlignment="1">
      <alignment vertical="center" wrapText="1"/>
    </xf>
    <xf numFmtId="0" fontId="1" fillId="0" borderId="0" xfId="0" applyFont="1" applyAlignment="1">
      <alignment horizontal="center" vertical="center" wrapText="1"/>
    </xf>
    <xf numFmtId="0" fontId="0" fillId="0" borderId="0" xfId="0" applyFill="1" applyAlignment="1">
      <alignment horizontal="center" vertical="center"/>
    </xf>
    <xf numFmtId="0" fontId="0" fillId="0" borderId="0" xfId="0" applyFill="1" applyAlignment="1">
      <alignment vertical="top" wrapText="1"/>
    </xf>
    <xf numFmtId="4" fontId="0" fillId="0" borderId="0" xfId="0" applyNumberFormat="1" applyFill="1"/>
    <xf numFmtId="165" fontId="0" fillId="0" borderId="0" xfId="0" applyNumberFormat="1" applyFill="1"/>
    <xf numFmtId="2" fontId="0" fillId="0" borderId="0" xfId="0" applyNumberFormat="1" applyFill="1"/>
    <xf numFmtId="0" fontId="0" fillId="0" borderId="0" xfId="0" applyFill="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center"/>
    </xf>
    <xf numFmtId="1" fontId="3" fillId="0" borderId="1" xfId="0" applyNumberFormat="1" applyFont="1" applyFill="1" applyBorder="1" applyAlignment="1">
      <alignment horizont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top" wrapText="1"/>
    </xf>
    <xf numFmtId="4" fontId="4" fillId="0"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 fontId="5" fillId="3" borderId="1" xfId="0" applyNumberFormat="1" applyFont="1" applyFill="1" applyBorder="1" applyAlignment="1" applyProtection="1">
      <alignment horizontal="center" vertical="center" wrapText="1"/>
    </xf>
    <xf numFmtId="4" fontId="6" fillId="4" borderId="1" xfId="0" applyNumberFormat="1" applyFont="1" applyFill="1" applyBorder="1" applyAlignment="1">
      <alignment horizontal="center"/>
    </xf>
    <xf numFmtId="4" fontId="6" fillId="4" borderId="1" xfId="0" applyNumberFormat="1" applyFont="1" applyFill="1" applyBorder="1" applyAlignment="1" applyProtection="1">
      <alignment horizontal="center" vertical="center" wrapText="1"/>
    </xf>
    <xf numFmtId="9" fontId="0" fillId="0" borderId="0" xfId="0" applyNumberFormat="1" applyFill="1" applyAlignment="1">
      <alignment vertical="top" wrapText="1"/>
    </xf>
    <xf numFmtId="2" fontId="7" fillId="4" borderId="1" xfId="0" applyNumberFormat="1" applyFont="1" applyFill="1" applyBorder="1" applyAlignment="1">
      <alignment horizontal="center" vertical="center"/>
    </xf>
    <xf numFmtId="164" fontId="9" fillId="0" borderId="2" xfId="1" applyNumberFormat="1" applyFont="1" applyBorder="1"/>
    <xf numFmtId="0" fontId="0" fillId="2" borderId="0" xfId="0" applyFill="1"/>
    <xf numFmtId="166" fontId="6" fillId="4" borderId="1" xfId="0" applyNumberFormat="1" applyFont="1" applyFill="1" applyBorder="1" applyAlignment="1">
      <alignment horizontal="center"/>
    </xf>
    <xf numFmtId="2" fontId="0" fillId="0" borderId="0" xfId="0" applyNumberFormat="1"/>
    <xf numFmtId="0" fontId="1" fillId="6" borderId="0" xfId="0" applyFont="1" applyFill="1" applyAlignment="1">
      <alignment horizontal="center" vertical="center" wrapText="1"/>
    </xf>
    <xf numFmtId="4" fontId="6" fillId="4" borderId="3" xfId="0" applyNumberFormat="1" applyFont="1" applyFill="1" applyBorder="1" applyAlignment="1" applyProtection="1">
      <alignment horizontal="center" vertical="center" wrapText="1"/>
    </xf>
    <xf numFmtId="0" fontId="12" fillId="5" borderId="1" xfId="0" applyFont="1" applyFill="1" applyBorder="1" applyAlignment="1">
      <alignment horizontal="center" vertical="center" wrapText="1"/>
    </xf>
    <xf numFmtId="0" fontId="11" fillId="5" borderId="1" xfId="0" applyFont="1" applyFill="1" applyBorder="1" applyAlignment="1">
      <alignment vertical="center" wrapText="1"/>
    </xf>
    <xf numFmtId="0" fontId="0" fillId="5" borderId="1" xfId="0" applyFill="1" applyBorder="1"/>
    <xf numFmtId="0" fontId="12" fillId="5" borderId="1" xfId="0" applyFont="1" applyFill="1" applyBorder="1" applyAlignment="1">
      <alignment vertical="center" wrapText="1"/>
    </xf>
    <xf numFmtId="0" fontId="0" fillId="0" borderId="1" xfId="0" applyBorder="1" applyAlignment="1">
      <alignment vertical="center" wrapText="1"/>
    </xf>
    <xf numFmtId="0" fontId="0" fillId="0" borderId="1" xfId="0" applyBorder="1"/>
    <xf numFmtId="0" fontId="13" fillId="5" borderId="1" xfId="0" applyFont="1" applyFill="1" applyBorder="1" applyAlignment="1">
      <alignment vertical="center" wrapText="1"/>
    </xf>
    <xf numFmtId="0" fontId="14" fillId="5" borderId="1" xfId="0" applyFont="1" applyFill="1" applyBorder="1" applyAlignment="1">
      <alignment vertical="center" wrapText="1"/>
    </xf>
    <xf numFmtId="0" fontId="11" fillId="5" borderId="1" xfId="0" applyFont="1" applyFill="1" applyBorder="1" applyAlignment="1">
      <alignment horizontal="center" vertical="center" wrapText="1"/>
    </xf>
    <xf numFmtId="0" fontId="0" fillId="0" borderId="1" xfId="0" applyBorder="1" applyAlignment="1">
      <alignment horizontal="center" vertical="center" wrapText="1"/>
    </xf>
    <xf numFmtId="0" fontId="0" fillId="6" borderId="0" xfId="0" applyFill="1" applyAlignment="1">
      <alignment horizontal="center" vertical="center" wrapText="1"/>
    </xf>
    <xf numFmtId="0" fontId="0" fillId="0" borderId="0" xfId="0" applyAlignment="1">
      <alignment horizontal="center" vertical="center" wrapText="1"/>
    </xf>
    <xf numFmtId="0" fontId="10" fillId="0" borderId="0" xfId="0" applyFont="1" applyAlignment="1">
      <alignment horizontal="center" vertical="center"/>
    </xf>
    <xf numFmtId="0" fontId="0" fillId="0" borderId="0" xfId="0" applyAlignment="1">
      <alignment horizontal="center"/>
    </xf>
    <xf numFmtId="0" fontId="15" fillId="5" borderId="1" xfId="0" applyFont="1" applyFill="1" applyBorder="1" applyAlignment="1">
      <alignment vertical="center" wrapText="1"/>
    </xf>
    <xf numFmtId="0" fontId="16"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49" fontId="18" fillId="5" borderId="1" xfId="0" applyNumberFormat="1" applyFont="1" applyFill="1" applyBorder="1" applyAlignment="1">
      <alignment horizontal="center" vertical="center" wrapText="1"/>
    </xf>
    <xf numFmtId="0" fontId="1" fillId="2" borderId="0" xfId="0" applyFont="1" applyFill="1" applyAlignment="1">
      <alignment horizontal="center" vertical="center"/>
    </xf>
    <xf numFmtId="0" fontId="2" fillId="0" borderId="1" xfId="0" applyFont="1" applyBorder="1" applyAlignment="1">
      <alignment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dimension ref="A2:K78"/>
  <sheetViews>
    <sheetView tabSelected="1" topLeftCell="A58" zoomScaleNormal="100" workbookViewId="0">
      <selection activeCell="E5" sqref="E5"/>
    </sheetView>
  </sheetViews>
  <sheetFormatPr defaultRowHeight="15" x14ac:dyDescent="0.25"/>
  <cols>
    <col min="1" max="1" width="6.7109375" style="43" customWidth="1"/>
    <col min="2" max="2" width="26.85546875" customWidth="1"/>
    <col min="3" max="6" width="36.85546875" customWidth="1"/>
    <col min="7" max="7" width="9.140625" customWidth="1"/>
    <col min="8" max="8" width="15.28515625" customWidth="1"/>
    <col min="9" max="10" width="9.140625" customWidth="1"/>
    <col min="11" max="11" width="9.5703125" customWidth="1"/>
  </cols>
  <sheetData>
    <row r="2" spans="1:10" ht="105" customHeight="1" x14ac:dyDescent="0.25">
      <c r="A2" s="2" t="s">
        <v>35</v>
      </c>
      <c r="B2" s="2" t="s">
        <v>32</v>
      </c>
      <c r="C2" s="2" t="s">
        <v>65</v>
      </c>
      <c r="D2" s="2" t="s">
        <v>33</v>
      </c>
      <c r="E2" s="2" t="s">
        <v>66</v>
      </c>
      <c r="F2" s="2" t="s">
        <v>34</v>
      </c>
      <c r="G2" s="25" t="s">
        <v>62</v>
      </c>
    </row>
    <row r="3" spans="1:10" ht="41.25" customHeight="1" x14ac:dyDescent="0.25">
      <c r="A3" s="30">
        <v>1</v>
      </c>
      <c r="B3" s="33" t="s">
        <v>0</v>
      </c>
      <c r="C3" s="33">
        <v>82675.389500000005</v>
      </c>
      <c r="D3" s="33">
        <v>41</v>
      </c>
      <c r="E3" s="33">
        <v>100694.6407</v>
      </c>
      <c r="F3" s="33">
        <v>19</v>
      </c>
      <c r="G3" s="29" t="str">
        <f t="shared" ref="G3:G27" si="0">IF(OR(F3&lt;D3,AND(D3=0,F3=0),F3&gt;0),"ок","ОШИБКА? - количество договоров за год меньше, чем переходящих")</f>
        <v>ок</v>
      </c>
      <c r="H3" s="21" t="str">
        <f>IF(AND(C3&gt;0,D3&gt;0),"ок",IF(AND(C3=0,D3=0),"ок","Ошибка! Заключен договор без указакния стоимостного объема или указан объем без количества договоров"))</f>
        <v>ок</v>
      </c>
      <c r="I3" s="21" t="str">
        <f>IF(AND(ISNUMBER(E3)=TRUE,ISNUMBER(D3)=TRUE,ISNUMBER(C3)=TRUE,ISNUMBER(F3)=TRUE),"ок","ОШИБКА! В строке Не число")</f>
        <v>ок</v>
      </c>
      <c r="J3" s="21" t="str">
        <f t="shared" ref="J3:J27" si="1">IF(OR(AND(F3=0,C3&gt;=E3),F3&lt;&gt;0), "ок","ОШИБКА! Сумма оплат или количество переходящих договоров")</f>
        <v>ок</v>
      </c>
    </row>
    <row r="4" spans="1:10" ht="15" customHeight="1" x14ac:dyDescent="0.25">
      <c r="A4" s="38"/>
      <c r="B4" s="36" t="s">
        <v>1</v>
      </c>
      <c r="C4" s="32"/>
      <c r="D4" s="32"/>
      <c r="E4" s="32"/>
      <c r="F4" s="32"/>
      <c r="G4" s="29" t="str">
        <f t="shared" si="0"/>
        <v>ок</v>
      </c>
      <c r="H4" s="21" t="str">
        <f t="shared" ref="H4:H27" si="2">IF(AND(C4&gt;0,D4&gt;0),"ок",IF(AND(C4=0,D4=0),"ок","Ошибка! Заключен договор без указакния стоимостного объема или указан объем без количества договоров"))</f>
        <v>ок</v>
      </c>
      <c r="I4" s="21" t="str">
        <f t="shared" ref="I4:I27" si="3">IF(AND(ISNUMBER(E4)=TRUE,ISNUMBER(D4)=TRUE,ISNUMBER(C4)=TRUE,ISNUMBER(F4)=TRUE),"ок","ОШИБКА! В строке Не число")</f>
        <v>ОШИБКА! В строке Не число</v>
      </c>
      <c r="J4" s="21" t="str">
        <f t="shared" si="1"/>
        <v>ок</v>
      </c>
    </row>
    <row r="5" spans="1:10" ht="52.5" customHeight="1" x14ac:dyDescent="0.25">
      <c r="A5" s="47" t="s">
        <v>76</v>
      </c>
      <c r="B5" s="37" t="s">
        <v>2</v>
      </c>
      <c r="C5" s="31">
        <v>0</v>
      </c>
      <c r="D5" s="31">
        <v>0</v>
      </c>
      <c r="E5" s="31">
        <v>0</v>
      </c>
      <c r="F5" s="31">
        <v>0</v>
      </c>
      <c r="G5" s="29" t="str">
        <f t="shared" si="0"/>
        <v>ок</v>
      </c>
      <c r="H5" s="21" t="str">
        <f t="shared" si="2"/>
        <v>ок</v>
      </c>
      <c r="I5" s="21" t="str">
        <f t="shared" si="3"/>
        <v>ок</v>
      </c>
      <c r="J5" s="21" t="str">
        <f t="shared" si="1"/>
        <v>ок</v>
      </c>
    </row>
    <row r="6" spans="1:10" ht="52.5" customHeight="1" x14ac:dyDescent="0.25">
      <c r="A6" s="47" t="s">
        <v>77</v>
      </c>
      <c r="B6" s="37" t="s">
        <v>3</v>
      </c>
      <c r="C6" s="31">
        <v>0</v>
      </c>
      <c r="D6" s="31">
        <v>0</v>
      </c>
      <c r="E6" s="31">
        <v>0</v>
      </c>
      <c r="F6" s="31">
        <v>0</v>
      </c>
      <c r="G6" s="29" t="str">
        <f t="shared" si="0"/>
        <v>ок</v>
      </c>
      <c r="H6" s="21" t="str">
        <f t="shared" si="2"/>
        <v>ок</v>
      </c>
      <c r="I6" s="21" t="str">
        <f t="shared" si="3"/>
        <v>ок</v>
      </c>
      <c r="J6" s="21" t="str">
        <f t="shared" si="1"/>
        <v>ок</v>
      </c>
    </row>
    <row r="7" spans="1:10" ht="52.5" customHeight="1" x14ac:dyDescent="0.25">
      <c r="A7" s="47" t="s">
        <v>78</v>
      </c>
      <c r="B7" s="37" t="s">
        <v>4</v>
      </c>
      <c r="C7" s="31">
        <v>0</v>
      </c>
      <c r="D7" s="31">
        <v>0</v>
      </c>
      <c r="E7" s="31">
        <v>0</v>
      </c>
      <c r="F7" s="31">
        <v>0</v>
      </c>
      <c r="G7" s="29" t="str">
        <f t="shared" si="0"/>
        <v>ок</v>
      </c>
      <c r="H7" s="21" t="str">
        <f t="shared" si="2"/>
        <v>ок</v>
      </c>
      <c r="I7" s="21" t="str">
        <f t="shared" si="3"/>
        <v>ок</v>
      </c>
      <c r="J7" s="21" t="str">
        <f t="shared" si="1"/>
        <v>ок</v>
      </c>
    </row>
    <row r="8" spans="1:10" ht="52.5" customHeight="1" x14ac:dyDescent="0.25">
      <c r="A8" s="47" t="s">
        <v>79</v>
      </c>
      <c r="B8" s="37" t="s">
        <v>5</v>
      </c>
      <c r="C8" s="31">
        <v>0</v>
      </c>
      <c r="D8" s="31">
        <v>0</v>
      </c>
      <c r="E8" s="31">
        <v>0</v>
      </c>
      <c r="F8" s="31">
        <v>0</v>
      </c>
      <c r="G8" s="29" t="str">
        <f t="shared" si="0"/>
        <v>ок</v>
      </c>
      <c r="H8" s="21" t="str">
        <f t="shared" si="2"/>
        <v>ок</v>
      </c>
      <c r="I8" s="21" t="str">
        <f t="shared" si="3"/>
        <v>ок</v>
      </c>
      <c r="J8" s="21" t="str">
        <f t="shared" si="1"/>
        <v>ок</v>
      </c>
    </row>
    <row r="9" spans="1:10" ht="52.5" customHeight="1" x14ac:dyDescent="0.25">
      <c r="A9" s="47" t="s">
        <v>80</v>
      </c>
      <c r="B9" s="37" t="s">
        <v>6</v>
      </c>
      <c r="C9" s="31">
        <v>0</v>
      </c>
      <c r="D9" s="31">
        <v>0</v>
      </c>
      <c r="E9" s="31">
        <v>0</v>
      </c>
      <c r="F9" s="31">
        <v>0</v>
      </c>
      <c r="G9" s="29" t="str">
        <f t="shared" si="0"/>
        <v>ок</v>
      </c>
      <c r="H9" s="21" t="str">
        <f t="shared" si="2"/>
        <v>ок</v>
      </c>
      <c r="I9" s="21" t="str">
        <f t="shared" si="3"/>
        <v>ок</v>
      </c>
      <c r="J9" s="21" t="str">
        <f t="shared" si="1"/>
        <v>ок</v>
      </c>
    </row>
    <row r="10" spans="1:10" ht="52.5" customHeight="1" x14ac:dyDescent="0.25">
      <c r="A10" s="47" t="s">
        <v>81</v>
      </c>
      <c r="B10" s="37" t="s">
        <v>7</v>
      </c>
      <c r="C10" s="31">
        <v>0</v>
      </c>
      <c r="D10" s="31">
        <v>0</v>
      </c>
      <c r="E10" s="31">
        <v>0</v>
      </c>
      <c r="F10" s="31">
        <v>0</v>
      </c>
      <c r="G10" s="29" t="str">
        <f t="shared" si="0"/>
        <v>ок</v>
      </c>
      <c r="H10" s="21" t="str">
        <f t="shared" si="2"/>
        <v>ок</v>
      </c>
      <c r="I10" s="21" t="str">
        <f t="shared" si="3"/>
        <v>ок</v>
      </c>
      <c r="J10" s="21" t="str">
        <f t="shared" si="1"/>
        <v>ок</v>
      </c>
    </row>
    <row r="11" spans="1:10" ht="52.5" customHeight="1" x14ac:dyDescent="0.25">
      <c r="A11" s="47" t="s">
        <v>82</v>
      </c>
      <c r="B11" s="37" t="s">
        <v>8</v>
      </c>
      <c r="C11" s="31">
        <v>0</v>
      </c>
      <c r="D11" s="31">
        <v>0</v>
      </c>
      <c r="E11" s="31">
        <v>0</v>
      </c>
      <c r="F11" s="31">
        <v>0</v>
      </c>
      <c r="G11" s="29" t="str">
        <f t="shared" si="0"/>
        <v>ок</v>
      </c>
      <c r="H11" s="21" t="str">
        <f t="shared" si="2"/>
        <v>ок</v>
      </c>
      <c r="I11" s="21" t="str">
        <f t="shared" si="3"/>
        <v>ок</v>
      </c>
      <c r="J11" s="21" t="str">
        <f t="shared" si="1"/>
        <v>ок</v>
      </c>
    </row>
    <row r="12" spans="1:10" ht="52.5" customHeight="1" x14ac:dyDescent="0.25">
      <c r="A12" s="47" t="s">
        <v>83</v>
      </c>
      <c r="B12" s="37" t="s">
        <v>9</v>
      </c>
      <c r="C12" s="31">
        <v>0</v>
      </c>
      <c r="D12" s="31">
        <v>0</v>
      </c>
      <c r="E12" s="31">
        <v>0</v>
      </c>
      <c r="F12" s="31">
        <v>0</v>
      </c>
      <c r="G12" s="29" t="str">
        <f t="shared" si="0"/>
        <v>ок</v>
      </c>
      <c r="H12" s="21" t="str">
        <f t="shared" si="2"/>
        <v>ок</v>
      </c>
      <c r="I12" s="21" t="str">
        <f t="shared" si="3"/>
        <v>ок</v>
      </c>
      <c r="J12" s="21" t="str">
        <f t="shared" si="1"/>
        <v>ок</v>
      </c>
    </row>
    <row r="13" spans="1:10" ht="52.5" customHeight="1" x14ac:dyDescent="0.25">
      <c r="A13" s="47" t="s">
        <v>84</v>
      </c>
      <c r="B13" s="37" t="s">
        <v>10</v>
      </c>
      <c r="C13" s="31">
        <v>0</v>
      </c>
      <c r="D13" s="31">
        <v>0</v>
      </c>
      <c r="E13" s="31">
        <v>0</v>
      </c>
      <c r="F13" s="31">
        <v>0</v>
      </c>
      <c r="G13" s="29" t="str">
        <f t="shared" si="0"/>
        <v>ок</v>
      </c>
      <c r="H13" s="21" t="str">
        <f t="shared" si="2"/>
        <v>ок</v>
      </c>
      <c r="I13" s="21" t="str">
        <f t="shared" si="3"/>
        <v>ок</v>
      </c>
      <c r="J13" s="21" t="str">
        <f t="shared" si="1"/>
        <v>ок</v>
      </c>
    </row>
    <row r="14" spans="1:10" ht="52.5" customHeight="1" x14ac:dyDescent="0.25">
      <c r="A14" s="47" t="s">
        <v>85</v>
      </c>
      <c r="B14" s="37" t="s">
        <v>11</v>
      </c>
      <c r="C14" s="31">
        <v>0</v>
      </c>
      <c r="D14" s="31">
        <v>0</v>
      </c>
      <c r="E14" s="31">
        <v>0</v>
      </c>
      <c r="F14" s="31">
        <v>0</v>
      </c>
      <c r="G14" s="29" t="str">
        <f t="shared" si="0"/>
        <v>ок</v>
      </c>
      <c r="H14" s="21" t="str">
        <f t="shared" si="2"/>
        <v>ок</v>
      </c>
      <c r="I14" s="21" t="str">
        <f t="shared" si="3"/>
        <v>ок</v>
      </c>
      <c r="J14" s="21" t="str">
        <f t="shared" si="1"/>
        <v>ок</v>
      </c>
    </row>
    <row r="15" spans="1:10" ht="52.5" customHeight="1" x14ac:dyDescent="0.25">
      <c r="A15" s="47" t="s">
        <v>86</v>
      </c>
      <c r="B15" s="37" t="s">
        <v>12</v>
      </c>
      <c r="C15" s="31">
        <v>0</v>
      </c>
      <c r="D15" s="31">
        <v>0</v>
      </c>
      <c r="E15" s="31">
        <v>0</v>
      </c>
      <c r="F15" s="31">
        <v>0</v>
      </c>
      <c r="G15" s="29" t="str">
        <f t="shared" si="0"/>
        <v>ок</v>
      </c>
      <c r="H15" s="21" t="str">
        <f t="shared" si="2"/>
        <v>ок</v>
      </c>
      <c r="I15" s="21" t="str">
        <f t="shared" si="3"/>
        <v>ок</v>
      </c>
      <c r="J15" s="21" t="str">
        <f t="shared" si="1"/>
        <v>ок</v>
      </c>
    </row>
    <row r="16" spans="1:10" ht="52.5" customHeight="1" x14ac:dyDescent="0.25">
      <c r="A16" s="47" t="s">
        <v>87</v>
      </c>
      <c r="B16" s="37" t="s">
        <v>13</v>
      </c>
      <c r="C16" s="31">
        <v>0</v>
      </c>
      <c r="D16" s="31">
        <v>0</v>
      </c>
      <c r="E16" s="31">
        <v>0</v>
      </c>
      <c r="F16" s="31">
        <v>0</v>
      </c>
      <c r="G16" s="29" t="str">
        <f t="shared" si="0"/>
        <v>ок</v>
      </c>
      <c r="H16" s="21" t="str">
        <f t="shared" si="2"/>
        <v>ок</v>
      </c>
      <c r="I16" s="21" t="str">
        <f t="shared" si="3"/>
        <v>ок</v>
      </c>
      <c r="J16" s="21" t="str">
        <f t="shared" si="1"/>
        <v>ок</v>
      </c>
    </row>
    <row r="17" spans="1:11" ht="52.5" customHeight="1" x14ac:dyDescent="0.25">
      <c r="A17" s="47" t="s">
        <v>88</v>
      </c>
      <c r="B17" s="37" t="s">
        <v>14</v>
      </c>
      <c r="C17" s="31">
        <v>0</v>
      </c>
      <c r="D17" s="31">
        <v>0</v>
      </c>
      <c r="E17" s="31">
        <v>0</v>
      </c>
      <c r="F17" s="31">
        <v>0</v>
      </c>
      <c r="G17" s="29" t="str">
        <f t="shared" si="0"/>
        <v>ок</v>
      </c>
      <c r="H17" s="21" t="str">
        <f t="shared" si="2"/>
        <v>ок</v>
      </c>
      <c r="I17" s="21" t="str">
        <f t="shared" si="3"/>
        <v>ок</v>
      </c>
      <c r="J17" s="21" t="str">
        <f t="shared" si="1"/>
        <v>ок</v>
      </c>
    </row>
    <row r="18" spans="1:11" ht="52.5" customHeight="1" x14ac:dyDescent="0.25">
      <c r="A18" s="47" t="s">
        <v>89</v>
      </c>
      <c r="B18" s="37" t="s">
        <v>15</v>
      </c>
      <c r="C18" s="31">
        <v>0</v>
      </c>
      <c r="D18" s="31">
        <v>0</v>
      </c>
      <c r="E18" s="31">
        <v>0</v>
      </c>
      <c r="F18" s="31">
        <v>0</v>
      </c>
      <c r="G18" s="29" t="str">
        <f t="shared" si="0"/>
        <v>ок</v>
      </c>
      <c r="H18" s="21" t="str">
        <f t="shared" si="2"/>
        <v>ок</v>
      </c>
      <c r="I18" s="21" t="str">
        <f t="shared" si="3"/>
        <v>ок</v>
      </c>
      <c r="J18" s="21" t="str">
        <f t="shared" si="1"/>
        <v>ок</v>
      </c>
    </row>
    <row r="19" spans="1:11" ht="52.5" customHeight="1" x14ac:dyDescent="0.25">
      <c r="A19" s="47" t="s">
        <v>90</v>
      </c>
      <c r="B19" s="37" t="s">
        <v>16</v>
      </c>
      <c r="C19" s="31">
        <v>0</v>
      </c>
      <c r="D19" s="31">
        <v>0</v>
      </c>
      <c r="E19" s="31">
        <v>0</v>
      </c>
      <c r="F19" s="31">
        <v>0</v>
      </c>
      <c r="G19" s="29" t="str">
        <f t="shared" si="0"/>
        <v>ок</v>
      </c>
      <c r="H19" s="21" t="str">
        <f t="shared" si="2"/>
        <v>ок</v>
      </c>
      <c r="I19" s="21" t="str">
        <f t="shared" si="3"/>
        <v>ок</v>
      </c>
      <c r="J19" s="21" t="str">
        <f t="shared" si="1"/>
        <v>ок</v>
      </c>
    </row>
    <row r="20" spans="1:11" ht="52.5" customHeight="1" x14ac:dyDescent="0.25">
      <c r="A20" s="47" t="s">
        <v>91</v>
      </c>
      <c r="B20" s="37" t="s">
        <v>17</v>
      </c>
      <c r="C20" s="31">
        <v>0</v>
      </c>
      <c r="D20" s="31">
        <v>0</v>
      </c>
      <c r="E20" s="31">
        <v>0</v>
      </c>
      <c r="F20" s="31">
        <v>0</v>
      </c>
      <c r="G20" s="29" t="str">
        <f t="shared" si="0"/>
        <v>ок</v>
      </c>
      <c r="H20" s="21" t="str">
        <f t="shared" si="2"/>
        <v>ок</v>
      </c>
      <c r="I20" s="21" t="str">
        <f t="shared" si="3"/>
        <v>ок</v>
      </c>
      <c r="J20" s="21" t="str">
        <f t="shared" si="1"/>
        <v>ок</v>
      </c>
    </row>
    <row r="21" spans="1:11" ht="52.5" customHeight="1" x14ac:dyDescent="0.25">
      <c r="A21" s="47" t="s">
        <v>92</v>
      </c>
      <c r="B21" s="37" t="s">
        <v>18</v>
      </c>
      <c r="C21" s="31">
        <v>0</v>
      </c>
      <c r="D21" s="31">
        <v>0</v>
      </c>
      <c r="E21" s="31">
        <v>0</v>
      </c>
      <c r="F21" s="31">
        <v>0</v>
      </c>
      <c r="G21" s="29" t="str">
        <f t="shared" si="0"/>
        <v>ок</v>
      </c>
      <c r="H21" s="21" t="str">
        <f t="shared" si="2"/>
        <v>ок</v>
      </c>
      <c r="I21" s="21" t="str">
        <f t="shared" si="3"/>
        <v>ок</v>
      </c>
      <c r="J21" s="21" t="str">
        <f t="shared" si="1"/>
        <v>ок</v>
      </c>
    </row>
    <row r="22" spans="1:11" ht="52.5" customHeight="1" x14ac:dyDescent="0.25">
      <c r="A22" s="47" t="s">
        <v>93</v>
      </c>
      <c r="B22" s="37" t="s">
        <v>19</v>
      </c>
      <c r="C22" s="31">
        <v>0</v>
      </c>
      <c r="D22" s="31">
        <v>0</v>
      </c>
      <c r="E22" s="31">
        <v>0</v>
      </c>
      <c r="F22" s="31">
        <v>0</v>
      </c>
      <c r="G22" s="29" t="str">
        <f t="shared" si="0"/>
        <v>ок</v>
      </c>
      <c r="H22" s="21" t="str">
        <f t="shared" si="2"/>
        <v>ок</v>
      </c>
      <c r="I22" s="21" t="str">
        <f t="shared" si="3"/>
        <v>ок</v>
      </c>
      <c r="J22" s="21" t="str">
        <f t="shared" si="1"/>
        <v>ок</v>
      </c>
    </row>
    <row r="23" spans="1:11" ht="52.5" customHeight="1" x14ac:dyDescent="0.25">
      <c r="A23" s="47" t="s">
        <v>94</v>
      </c>
      <c r="B23" s="37" t="s">
        <v>20</v>
      </c>
      <c r="C23" s="31">
        <v>0</v>
      </c>
      <c r="D23" s="31">
        <v>0</v>
      </c>
      <c r="E23" s="31">
        <v>0</v>
      </c>
      <c r="F23" s="31">
        <v>0</v>
      </c>
      <c r="G23" s="29" t="str">
        <f t="shared" si="0"/>
        <v>ок</v>
      </c>
      <c r="H23" s="21" t="str">
        <f t="shared" si="2"/>
        <v>ок</v>
      </c>
      <c r="I23" s="21" t="str">
        <f t="shared" si="3"/>
        <v>ок</v>
      </c>
      <c r="J23" s="21" t="str">
        <f t="shared" si="1"/>
        <v>ок</v>
      </c>
    </row>
    <row r="24" spans="1:11" ht="52.5" customHeight="1" x14ac:dyDescent="0.25">
      <c r="A24" s="47" t="s">
        <v>95</v>
      </c>
      <c r="B24" s="37" t="s">
        <v>21</v>
      </c>
      <c r="C24" s="31">
        <v>0</v>
      </c>
      <c r="D24" s="31">
        <v>0</v>
      </c>
      <c r="E24" s="31">
        <v>0</v>
      </c>
      <c r="F24" s="31">
        <v>0</v>
      </c>
      <c r="G24" s="29" t="str">
        <f t="shared" si="0"/>
        <v>ок</v>
      </c>
      <c r="H24" s="21" t="str">
        <f t="shared" si="2"/>
        <v>ок</v>
      </c>
      <c r="I24" s="21" t="str">
        <f t="shared" si="3"/>
        <v>ок</v>
      </c>
      <c r="J24" s="21" t="str">
        <f t="shared" si="1"/>
        <v>ок</v>
      </c>
    </row>
    <row r="25" spans="1:11" ht="52.5" customHeight="1" x14ac:dyDescent="0.25">
      <c r="A25" s="47" t="s">
        <v>96</v>
      </c>
      <c r="B25" s="37" t="s">
        <v>22</v>
      </c>
      <c r="C25" s="31">
        <v>0</v>
      </c>
      <c r="D25" s="31">
        <v>0</v>
      </c>
      <c r="E25" s="31">
        <v>0</v>
      </c>
      <c r="F25" s="31">
        <v>0</v>
      </c>
      <c r="G25" s="29" t="str">
        <f t="shared" si="0"/>
        <v>ок</v>
      </c>
      <c r="H25" s="21" t="str">
        <f t="shared" si="2"/>
        <v>ок</v>
      </c>
      <c r="I25" s="21" t="str">
        <f t="shared" si="3"/>
        <v>ок</v>
      </c>
      <c r="J25" s="21" t="str">
        <f t="shared" si="1"/>
        <v>ок</v>
      </c>
    </row>
    <row r="26" spans="1:11" ht="52.5" customHeight="1" x14ac:dyDescent="0.25">
      <c r="A26" s="47" t="s">
        <v>97</v>
      </c>
      <c r="B26" s="37" t="s">
        <v>41</v>
      </c>
      <c r="C26" s="31">
        <v>0</v>
      </c>
      <c r="D26" s="31">
        <v>0</v>
      </c>
      <c r="E26" s="31">
        <v>0</v>
      </c>
      <c r="F26" s="31">
        <v>0</v>
      </c>
      <c r="G26" s="29" t="str">
        <f t="shared" si="0"/>
        <v>ок</v>
      </c>
      <c r="H26" s="21" t="str">
        <f t="shared" si="2"/>
        <v>ок</v>
      </c>
      <c r="I26" s="21" t="str">
        <f t="shared" si="3"/>
        <v>ок</v>
      </c>
      <c r="J26" s="21" t="str">
        <f t="shared" si="1"/>
        <v>ок</v>
      </c>
    </row>
    <row r="27" spans="1:11" ht="52.5" customHeight="1" x14ac:dyDescent="0.25">
      <c r="A27" s="47" t="s">
        <v>98</v>
      </c>
      <c r="B27" s="37" t="s">
        <v>42</v>
      </c>
      <c r="C27" s="31">
        <v>0</v>
      </c>
      <c r="D27" s="31">
        <v>0</v>
      </c>
      <c r="E27" s="31">
        <v>0</v>
      </c>
      <c r="F27" s="31">
        <v>0</v>
      </c>
      <c r="G27" s="29" t="str">
        <f t="shared" si="0"/>
        <v>ок</v>
      </c>
      <c r="H27" s="21" t="str">
        <f t="shared" si="2"/>
        <v>ок</v>
      </c>
      <c r="I27" s="21" t="str">
        <f t="shared" si="3"/>
        <v>ок</v>
      </c>
      <c r="J27" s="21" t="str">
        <f t="shared" si="1"/>
        <v>ок</v>
      </c>
    </row>
    <row r="28" spans="1:11" ht="52.5" customHeight="1" x14ac:dyDescent="0.25">
      <c r="A28" s="47" t="s">
        <v>99</v>
      </c>
      <c r="B28" s="37" t="s">
        <v>23</v>
      </c>
      <c r="C28" s="31">
        <v>0</v>
      </c>
      <c r="D28" s="31">
        <v>0</v>
      </c>
      <c r="E28" s="31">
        <v>0</v>
      </c>
      <c r="F28" s="31">
        <v>0</v>
      </c>
      <c r="G28" s="29" t="str">
        <f t="shared" ref="G28:G54" si="4">IF(OR(F28&lt;D28,AND(D28=0,F28=0),F28&gt;0),"ок","ОШИБКА? - количество договоров за год меньше, чем переходящих")</f>
        <v>ок</v>
      </c>
      <c r="H28" s="21" t="str">
        <f t="shared" ref="H28:H54" si="5">IF(AND(C28&gt;0,D28&gt;0),"ок",IF(AND(C28=0,D28=0),"ок","Ошибка! Заключен договор без указакния стоимостного объема или указан объем без количества договоров"))</f>
        <v>ок</v>
      </c>
      <c r="I28" s="21" t="str">
        <f t="shared" ref="I28:I54" si="6">IF(AND(ISNUMBER(E28)=TRUE,ISNUMBER(D28)=TRUE,ISNUMBER(C28)=TRUE,ISNUMBER(F28)=TRUE),"ок","ОШИБКА! В строке Не число")</f>
        <v>ок</v>
      </c>
      <c r="J28" s="21" t="str">
        <f t="shared" ref="J28:J54" si="7">IF(OR(AND(F28=0,C28&gt;=E28),F28&lt;&gt;0), "ок","ОШИБКА! Сумма оплат или количество переходящих договоров")</f>
        <v>ок</v>
      </c>
    </row>
    <row r="29" spans="1:11" ht="52.5" customHeight="1" x14ac:dyDescent="0.25">
      <c r="A29" s="47" t="s">
        <v>100</v>
      </c>
      <c r="B29" s="37" t="s">
        <v>68</v>
      </c>
      <c r="C29" s="31">
        <v>0</v>
      </c>
      <c r="D29" s="31">
        <v>0</v>
      </c>
      <c r="E29" s="31">
        <v>0</v>
      </c>
      <c r="F29" s="31">
        <v>0</v>
      </c>
      <c r="G29" s="29" t="str">
        <f t="shared" si="4"/>
        <v>ок</v>
      </c>
      <c r="H29" s="21" t="str">
        <f t="shared" si="5"/>
        <v>ок</v>
      </c>
      <c r="I29" s="21" t="str">
        <f t="shared" si="6"/>
        <v>ок</v>
      </c>
      <c r="J29" s="21" t="str">
        <f t="shared" si="7"/>
        <v>ок</v>
      </c>
    </row>
    <row r="30" spans="1:11" ht="52.5" customHeight="1" x14ac:dyDescent="0.25">
      <c r="A30" s="47" t="s">
        <v>101</v>
      </c>
      <c r="B30" s="37" t="s">
        <v>43</v>
      </c>
      <c r="C30" s="31">
        <v>0</v>
      </c>
      <c r="D30" s="31">
        <v>0</v>
      </c>
      <c r="E30" s="31">
        <v>0</v>
      </c>
      <c r="F30" s="31">
        <v>0</v>
      </c>
      <c r="G30" s="29" t="str">
        <f t="shared" si="4"/>
        <v>ок</v>
      </c>
      <c r="H30" s="21" t="str">
        <f t="shared" si="5"/>
        <v>ок</v>
      </c>
      <c r="I30" s="21" t="str">
        <f t="shared" si="6"/>
        <v>ок</v>
      </c>
      <c r="J30" s="21" t="str">
        <f t="shared" si="7"/>
        <v>ок</v>
      </c>
    </row>
    <row r="31" spans="1:11" ht="52.5" customHeight="1" x14ac:dyDescent="0.25">
      <c r="A31" s="47" t="s">
        <v>102</v>
      </c>
      <c r="B31" s="37" t="s">
        <v>44</v>
      </c>
      <c r="C31" s="31">
        <v>0</v>
      </c>
      <c r="D31" s="31">
        <v>0</v>
      </c>
      <c r="E31" s="31">
        <v>0</v>
      </c>
      <c r="F31" s="31">
        <v>0</v>
      </c>
      <c r="G31" s="29" t="str">
        <f t="shared" si="4"/>
        <v>ок</v>
      </c>
      <c r="H31" s="21" t="str">
        <f t="shared" si="5"/>
        <v>ок</v>
      </c>
      <c r="I31" s="21" t="str">
        <f t="shared" si="6"/>
        <v>ок</v>
      </c>
      <c r="J31" s="21" t="str">
        <f t="shared" si="7"/>
        <v>ок</v>
      </c>
    </row>
    <row r="32" spans="1:11" ht="52.5" customHeight="1" x14ac:dyDescent="0.25">
      <c r="A32" s="47" t="s">
        <v>103</v>
      </c>
      <c r="B32" s="37" t="s">
        <v>71</v>
      </c>
      <c r="C32" s="31">
        <v>0</v>
      </c>
      <c r="D32" s="31">
        <v>0</v>
      </c>
      <c r="E32" s="31">
        <v>0</v>
      </c>
      <c r="F32" s="31">
        <v>0</v>
      </c>
      <c r="G32" s="29" t="str">
        <f t="shared" si="4"/>
        <v>ок</v>
      </c>
      <c r="H32" s="21" t="str">
        <f t="shared" si="5"/>
        <v>ок</v>
      </c>
      <c r="I32" s="21" t="str">
        <f t="shared" si="6"/>
        <v>ок</v>
      </c>
      <c r="J32" s="21" t="str">
        <f t="shared" si="7"/>
        <v>ок</v>
      </c>
      <c r="K32" s="27">
        <f>C37-SUM(C39+C43)</f>
        <v>52295.155720000002</v>
      </c>
    </row>
    <row r="33" spans="1:10" ht="52.5" customHeight="1" x14ac:dyDescent="0.25">
      <c r="A33" s="47" t="s">
        <v>104</v>
      </c>
      <c r="B33" s="37" t="s">
        <v>72</v>
      </c>
      <c r="C33" s="31">
        <v>0</v>
      </c>
      <c r="D33" s="31">
        <v>0</v>
      </c>
      <c r="E33" s="31">
        <v>0</v>
      </c>
      <c r="F33" s="31">
        <v>0</v>
      </c>
      <c r="G33" s="29" t="str">
        <f t="shared" si="4"/>
        <v>ок</v>
      </c>
      <c r="H33" s="21" t="str">
        <f t="shared" si="5"/>
        <v>ок</v>
      </c>
      <c r="I33" s="21" t="str">
        <f t="shared" si="6"/>
        <v>ок</v>
      </c>
      <c r="J33" s="21" t="str">
        <f t="shared" si="7"/>
        <v>ок</v>
      </c>
    </row>
    <row r="34" spans="1:10" ht="52.5" customHeight="1" x14ac:dyDescent="0.25">
      <c r="A34" s="47" t="s">
        <v>105</v>
      </c>
      <c r="B34" s="37" t="s">
        <v>69</v>
      </c>
      <c r="C34" s="31">
        <v>0</v>
      </c>
      <c r="D34" s="31">
        <v>0</v>
      </c>
      <c r="E34" s="31">
        <v>0</v>
      </c>
      <c r="F34" s="31">
        <v>0</v>
      </c>
      <c r="G34" s="29" t="str">
        <f t="shared" si="4"/>
        <v>ок</v>
      </c>
      <c r="H34" s="21" t="str">
        <f t="shared" si="5"/>
        <v>ок</v>
      </c>
      <c r="I34" s="21" t="str">
        <f t="shared" si="6"/>
        <v>ок</v>
      </c>
      <c r="J34" s="21" t="str">
        <f t="shared" si="7"/>
        <v>ок</v>
      </c>
    </row>
    <row r="35" spans="1:10" ht="52.5" customHeight="1" x14ac:dyDescent="0.25">
      <c r="A35" s="47" t="s">
        <v>106</v>
      </c>
      <c r="B35" s="37" t="s">
        <v>74</v>
      </c>
      <c r="C35" s="31">
        <v>0</v>
      </c>
      <c r="D35" s="31">
        <v>0</v>
      </c>
      <c r="E35" s="31">
        <v>0</v>
      </c>
      <c r="F35" s="31">
        <v>0</v>
      </c>
      <c r="G35" s="29" t="str">
        <f t="shared" ref="G35:G36" si="8">IF(OR(F35&lt;D35,AND(D35=0,F35=0),F35&gt;0),"ок","ОШИБКА? - количество договоров за год меньше, чем переходящих")</f>
        <v>ок</v>
      </c>
      <c r="H35" s="21" t="str">
        <f t="shared" ref="H35:H36" si="9">IF(AND(C35&gt;0,D35&gt;0),"ок",IF(AND(C35=0,D35=0),"ок","Ошибка! Заключен договор без указакния стоимостного объема или указан объем без количества договоров"))</f>
        <v>ок</v>
      </c>
      <c r="I35" s="21" t="str">
        <f t="shared" ref="I35:I36" si="10">IF(AND(ISNUMBER(E35)=TRUE,ISNUMBER(D35)=TRUE,ISNUMBER(C35)=TRUE,ISNUMBER(F35)=TRUE),"ок","ОШИБКА! В строке Не число")</f>
        <v>ок</v>
      </c>
      <c r="J35" s="21" t="str">
        <f t="shared" ref="J35:J36" si="11">IF(OR(AND(F35=0,C35&gt;=E35),F35&lt;&gt;0), "ок","ОШИБКА! Сумма оплат или количество переходящих договоров")</f>
        <v>ок</v>
      </c>
    </row>
    <row r="36" spans="1:10" ht="52.5" customHeight="1" x14ac:dyDescent="0.25">
      <c r="A36" s="47" t="s">
        <v>107</v>
      </c>
      <c r="B36" s="37" t="s">
        <v>75</v>
      </c>
      <c r="C36" s="31">
        <v>0</v>
      </c>
      <c r="D36" s="31">
        <v>0</v>
      </c>
      <c r="E36" s="31">
        <v>0</v>
      </c>
      <c r="F36" s="31">
        <v>0</v>
      </c>
      <c r="G36" s="29" t="str">
        <f t="shared" si="8"/>
        <v>ок</v>
      </c>
      <c r="H36" s="21" t="str">
        <f t="shared" si="9"/>
        <v>ок</v>
      </c>
      <c r="I36" s="21" t="str">
        <f t="shared" si="10"/>
        <v>ок</v>
      </c>
      <c r="J36" s="21" t="str">
        <f t="shared" si="11"/>
        <v>ок</v>
      </c>
    </row>
    <row r="37" spans="1:10" ht="102" customHeight="1" x14ac:dyDescent="0.25">
      <c r="A37" s="30">
        <v>2</v>
      </c>
      <c r="B37" s="33" t="s">
        <v>70</v>
      </c>
      <c r="C37" s="33">
        <v>82675.389500000005</v>
      </c>
      <c r="D37" s="33">
        <v>41</v>
      </c>
      <c r="E37" s="33">
        <v>100694.6407</v>
      </c>
      <c r="F37" s="33">
        <v>19</v>
      </c>
      <c r="G37" s="29" t="str">
        <f t="shared" si="4"/>
        <v>ок</v>
      </c>
      <c r="H37" s="21" t="str">
        <f t="shared" si="5"/>
        <v>ок</v>
      </c>
      <c r="I37" s="21" t="str">
        <f t="shared" si="6"/>
        <v>ок</v>
      </c>
      <c r="J37" s="21" t="str">
        <f t="shared" si="7"/>
        <v>ок</v>
      </c>
    </row>
    <row r="38" spans="1:10" ht="20.25" customHeight="1" x14ac:dyDescent="0.25">
      <c r="A38" s="38"/>
      <c r="B38" s="31" t="s">
        <v>1</v>
      </c>
      <c r="C38" s="32"/>
      <c r="D38" s="32"/>
      <c r="E38" s="32"/>
      <c r="F38" s="32"/>
      <c r="G38" s="29" t="str">
        <f t="shared" si="4"/>
        <v>ок</v>
      </c>
      <c r="H38" s="21" t="str">
        <f t="shared" si="5"/>
        <v>ок</v>
      </c>
      <c r="I38" s="21" t="str">
        <f t="shared" si="6"/>
        <v>ОШИБКА! В строке Не число</v>
      </c>
      <c r="J38" s="21" t="str">
        <f t="shared" si="7"/>
        <v>ок</v>
      </c>
    </row>
    <row r="39" spans="1:10" ht="131.25" customHeight="1" x14ac:dyDescent="0.25">
      <c r="A39" s="30">
        <v>3</v>
      </c>
      <c r="B39" s="33" t="s">
        <v>24</v>
      </c>
      <c r="C39" s="33">
        <v>5141.3806999999997</v>
      </c>
      <c r="D39" s="33">
        <v>11</v>
      </c>
      <c r="E39" s="33">
        <v>6656.1223</v>
      </c>
      <c r="F39" s="33">
        <v>1</v>
      </c>
      <c r="G39" s="29" t="str">
        <f t="shared" si="4"/>
        <v>ок</v>
      </c>
      <c r="H39" s="21" t="str">
        <f t="shared" si="5"/>
        <v>ок</v>
      </c>
      <c r="I39" s="21" t="str">
        <f t="shared" si="6"/>
        <v>ок</v>
      </c>
      <c r="J39" s="21" t="str">
        <f t="shared" si="7"/>
        <v>ок</v>
      </c>
    </row>
    <row r="40" spans="1:10" ht="19.5" customHeight="1" x14ac:dyDescent="0.25">
      <c r="A40" s="38"/>
      <c r="B40" s="31" t="s">
        <v>1</v>
      </c>
      <c r="C40" s="32"/>
      <c r="D40" s="32"/>
      <c r="E40" s="32"/>
      <c r="F40" s="32"/>
      <c r="G40" s="29" t="str">
        <f t="shared" si="4"/>
        <v>ок</v>
      </c>
      <c r="H40" s="21" t="str">
        <f t="shared" si="5"/>
        <v>ок</v>
      </c>
      <c r="I40" s="21" t="str">
        <f t="shared" si="6"/>
        <v>ОШИБКА! В строке Не число</v>
      </c>
      <c r="J40" s="21" t="str">
        <f t="shared" si="7"/>
        <v>ок</v>
      </c>
    </row>
    <row r="41" spans="1:10" ht="37.5" customHeight="1" x14ac:dyDescent="0.25">
      <c r="A41" s="38">
        <v>4</v>
      </c>
      <c r="B41" s="31" t="s">
        <v>25</v>
      </c>
      <c r="C41" s="31">
        <v>0</v>
      </c>
      <c r="D41" s="31">
        <v>0</v>
      </c>
      <c r="E41" s="31">
        <v>0</v>
      </c>
      <c r="F41" s="31">
        <v>0</v>
      </c>
      <c r="G41" s="29" t="str">
        <f t="shared" si="4"/>
        <v>ок</v>
      </c>
      <c r="H41" s="21" t="str">
        <f t="shared" si="5"/>
        <v>ок</v>
      </c>
      <c r="I41" s="21" t="str">
        <f t="shared" si="6"/>
        <v>ок</v>
      </c>
      <c r="J41" s="21" t="str">
        <f t="shared" si="7"/>
        <v>ок</v>
      </c>
    </row>
    <row r="42" spans="1:10" ht="21.75" customHeight="1" x14ac:dyDescent="0.25">
      <c r="A42" s="38"/>
      <c r="B42" s="31" t="s">
        <v>1</v>
      </c>
      <c r="C42" s="32"/>
      <c r="D42" s="32"/>
      <c r="E42" s="32"/>
      <c r="F42" s="32"/>
      <c r="G42" s="29" t="str">
        <f t="shared" si="4"/>
        <v>ок</v>
      </c>
      <c r="H42" s="21" t="str">
        <f t="shared" si="5"/>
        <v>ок</v>
      </c>
      <c r="I42" s="21" t="str">
        <f t="shared" si="6"/>
        <v>ОШИБКА! В строке Не число</v>
      </c>
      <c r="J42" s="21" t="str">
        <f t="shared" si="7"/>
        <v>ок</v>
      </c>
    </row>
    <row r="43" spans="1:10" ht="82.5" customHeight="1" x14ac:dyDescent="0.25">
      <c r="A43" s="45">
        <v>5</v>
      </c>
      <c r="B43" s="33" t="s">
        <v>26</v>
      </c>
      <c r="C43" s="33">
        <v>25238.853080000001</v>
      </c>
      <c r="D43" s="33">
        <v>23</v>
      </c>
      <c r="E43" s="33">
        <v>41743.362679999998</v>
      </c>
      <c r="F43" s="33">
        <v>5</v>
      </c>
      <c r="G43" s="29" t="str">
        <f t="shared" si="4"/>
        <v>ок</v>
      </c>
      <c r="H43" s="21" t="str">
        <f t="shared" si="5"/>
        <v>ок</v>
      </c>
      <c r="I43" s="21" t="str">
        <f t="shared" si="6"/>
        <v>ок</v>
      </c>
      <c r="J43" s="21" t="str">
        <f t="shared" si="7"/>
        <v>ок</v>
      </c>
    </row>
    <row r="44" spans="1:10" ht="21" customHeight="1" x14ac:dyDescent="0.25">
      <c r="A44" s="38"/>
      <c r="B44" s="31" t="s">
        <v>1</v>
      </c>
      <c r="C44" s="32"/>
      <c r="D44" s="32"/>
      <c r="E44" s="32"/>
      <c r="F44" s="32"/>
      <c r="G44" s="29" t="str">
        <f t="shared" si="4"/>
        <v>ок</v>
      </c>
      <c r="H44" s="21" t="str">
        <f t="shared" si="5"/>
        <v>ок</v>
      </c>
      <c r="I44" s="21" t="str">
        <f t="shared" si="6"/>
        <v>ОШИБКА! В строке Не число</v>
      </c>
      <c r="J44" s="21" t="str">
        <f t="shared" si="7"/>
        <v>ок</v>
      </c>
    </row>
    <row r="45" spans="1:10" ht="33.75" customHeight="1" x14ac:dyDescent="0.25">
      <c r="A45" s="38">
        <v>6</v>
      </c>
      <c r="B45" s="31" t="s">
        <v>27</v>
      </c>
      <c r="C45" s="31">
        <v>0</v>
      </c>
      <c r="D45" s="31">
        <v>0</v>
      </c>
      <c r="E45" s="31">
        <v>0</v>
      </c>
      <c r="F45" s="31">
        <v>0</v>
      </c>
      <c r="G45" s="29" t="str">
        <f t="shared" si="4"/>
        <v>ок</v>
      </c>
      <c r="H45" s="21" t="str">
        <f t="shared" si="5"/>
        <v>ок</v>
      </c>
      <c r="I45" s="21" t="str">
        <f t="shared" si="6"/>
        <v>ок</v>
      </c>
      <c r="J45" s="21" t="str">
        <f t="shared" si="7"/>
        <v>ок</v>
      </c>
    </row>
    <row r="46" spans="1:10" ht="20.25" customHeight="1" x14ac:dyDescent="0.25">
      <c r="A46" s="38"/>
      <c r="B46" s="31" t="s">
        <v>1</v>
      </c>
      <c r="C46" s="32"/>
      <c r="D46" s="32"/>
      <c r="E46" s="32"/>
      <c r="F46" s="32"/>
      <c r="G46" s="29" t="str">
        <f t="shared" si="4"/>
        <v>ок</v>
      </c>
      <c r="H46" s="21" t="str">
        <f t="shared" si="5"/>
        <v>ок</v>
      </c>
      <c r="I46" s="21" t="str">
        <f t="shared" si="6"/>
        <v>ОШИБКА! В строке Не число</v>
      </c>
      <c r="J46" s="21" t="str">
        <f t="shared" si="7"/>
        <v>ок</v>
      </c>
    </row>
    <row r="47" spans="1:10" ht="76.5" customHeight="1" x14ac:dyDescent="0.25">
      <c r="A47" s="46">
        <v>7</v>
      </c>
      <c r="B47" s="44" t="s">
        <v>28</v>
      </c>
      <c r="C47" s="31">
        <v>0</v>
      </c>
      <c r="D47" s="31">
        <v>0</v>
      </c>
      <c r="E47" s="31">
        <v>0</v>
      </c>
      <c r="F47" s="31">
        <v>0</v>
      </c>
      <c r="G47" s="29" t="str">
        <f t="shared" si="4"/>
        <v>ок</v>
      </c>
      <c r="H47" s="21" t="str">
        <f t="shared" si="5"/>
        <v>ок</v>
      </c>
      <c r="I47" s="21" t="str">
        <f t="shared" si="6"/>
        <v>ок</v>
      </c>
      <c r="J47" s="21" t="str">
        <f t="shared" si="7"/>
        <v>ок</v>
      </c>
    </row>
    <row r="48" spans="1:10" ht="15.75" customHeight="1" x14ac:dyDescent="0.25">
      <c r="A48" s="38"/>
      <c r="B48" s="31" t="s">
        <v>1</v>
      </c>
      <c r="C48" s="32"/>
      <c r="D48" s="32"/>
      <c r="E48" s="32"/>
      <c r="F48" s="32"/>
      <c r="G48" s="29" t="str">
        <f t="shared" si="4"/>
        <v>ок</v>
      </c>
      <c r="H48" s="21" t="str">
        <f t="shared" si="5"/>
        <v>ок</v>
      </c>
      <c r="I48" s="21" t="str">
        <f t="shared" si="6"/>
        <v>ОШИБКА! В строке Не число</v>
      </c>
      <c r="J48" s="21" t="str">
        <f t="shared" si="7"/>
        <v>ок</v>
      </c>
    </row>
    <row r="49" spans="1:10" ht="37.5" customHeight="1" x14ac:dyDescent="0.25">
      <c r="A49" s="38">
        <v>8</v>
      </c>
      <c r="B49" s="31" t="s">
        <v>29</v>
      </c>
      <c r="C49" s="31">
        <v>0</v>
      </c>
      <c r="D49" s="31">
        <v>0</v>
      </c>
      <c r="E49" s="31">
        <v>0</v>
      </c>
      <c r="F49" s="31">
        <v>0</v>
      </c>
      <c r="G49" s="29" t="str">
        <f t="shared" si="4"/>
        <v>ок</v>
      </c>
      <c r="H49" s="21" t="str">
        <f t="shared" si="5"/>
        <v>ок</v>
      </c>
      <c r="I49" s="21" t="str">
        <f t="shared" si="6"/>
        <v>ок</v>
      </c>
      <c r="J49" s="21" t="str">
        <f t="shared" si="7"/>
        <v>ок</v>
      </c>
    </row>
    <row r="50" spans="1:10" ht="19.5" customHeight="1" x14ac:dyDescent="0.25">
      <c r="A50" s="38"/>
      <c r="B50" s="31" t="s">
        <v>1</v>
      </c>
      <c r="C50" s="32"/>
      <c r="D50" s="32"/>
      <c r="E50" s="32"/>
      <c r="F50" s="32"/>
      <c r="G50" s="29" t="str">
        <f t="shared" si="4"/>
        <v>ок</v>
      </c>
      <c r="H50" s="21" t="str">
        <f t="shared" si="5"/>
        <v>ок</v>
      </c>
      <c r="I50" s="21" t="str">
        <f t="shared" si="6"/>
        <v>ОШИБКА! В строке Не число</v>
      </c>
      <c r="J50" s="21" t="str">
        <f t="shared" si="7"/>
        <v>ок</v>
      </c>
    </row>
    <row r="51" spans="1:10" ht="75.75" customHeight="1" x14ac:dyDescent="0.25">
      <c r="A51" s="45">
        <v>9</v>
      </c>
      <c r="B51" s="33" t="s">
        <v>30</v>
      </c>
      <c r="C51" s="31">
        <v>0</v>
      </c>
      <c r="D51" s="31">
        <v>0</v>
      </c>
      <c r="E51" s="31">
        <v>0</v>
      </c>
      <c r="F51" s="31">
        <v>0</v>
      </c>
      <c r="G51" s="29" t="str">
        <f t="shared" si="4"/>
        <v>ок</v>
      </c>
      <c r="H51" s="21" t="str">
        <f t="shared" si="5"/>
        <v>ок</v>
      </c>
      <c r="I51" s="21" t="str">
        <f t="shared" si="6"/>
        <v>ок</v>
      </c>
      <c r="J51" s="21" t="str">
        <f t="shared" si="7"/>
        <v>ок</v>
      </c>
    </row>
    <row r="52" spans="1:10" ht="15" customHeight="1" x14ac:dyDescent="0.25">
      <c r="A52" s="38"/>
      <c r="B52" s="31" t="s">
        <v>1</v>
      </c>
      <c r="C52" s="32"/>
      <c r="D52" s="32"/>
      <c r="E52" s="32"/>
      <c r="F52" s="32"/>
      <c r="G52" s="29" t="str">
        <f t="shared" si="4"/>
        <v>ок</v>
      </c>
      <c r="H52" s="21" t="str">
        <f t="shared" si="5"/>
        <v>ок</v>
      </c>
      <c r="I52" s="21" t="str">
        <f t="shared" si="6"/>
        <v>ОШИБКА! В строке Не число</v>
      </c>
      <c r="J52" s="21" t="str">
        <f t="shared" si="7"/>
        <v>ок</v>
      </c>
    </row>
    <row r="53" spans="1:10" ht="57.75" customHeight="1" x14ac:dyDescent="0.25">
      <c r="A53" s="38">
        <v>10</v>
      </c>
      <c r="B53" s="31" t="s">
        <v>31</v>
      </c>
      <c r="C53" s="31">
        <v>0</v>
      </c>
      <c r="D53" s="31">
        <v>0</v>
      </c>
      <c r="E53" s="31">
        <v>0</v>
      </c>
      <c r="F53" s="31">
        <v>0</v>
      </c>
      <c r="G53" s="29" t="str">
        <f t="shared" si="4"/>
        <v>ок</v>
      </c>
      <c r="H53" s="21" t="str">
        <f t="shared" si="5"/>
        <v>ок</v>
      </c>
      <c r="I53" s="21" t="str">
        <f t="shared" si="6"/>
        <v>ок</v>
      </c>
      <c r="J53" s="21" t="str">
        <f t="shared" si="7"/>
        <v>ок</v>
      </c>
    </row>
    <row r="54" spans="1:10" ht="30" customHeight="1" x14ac:dyDescent="0.25">
      <c r="A54" s="39"/>
      <c r="B54" s="34" t="s">
        <v>1</v>
      </c>
      <c r="C54" s="35"/>
      <c r="D54" s="35"/>
      <c r="E54" s="35"/>
      <c r="F54" s="35"/>
      <c r="G54" s="29" t="str">
        <f t="shared" si="4"/>
        <v>ок</v>
      </c>
      <c r="H54" s="21" t="str">
        <f t="shared" si="5"/>
        <v>ок</v>
      </c>
      <c r="I54" s="21" t="str">
        <f t="shared" si="6"/>
        <v>ОШИБКА! В строке Не число</v>
      </c>
      <c r="J54" s="21" t="str">
        <f t="shared" si="7"/>
        <v>ок</v>
      </c>
    </row>
    <row r="55" spans="1:10" ht="26.25" customHeight="1" x14ac:dyDescent="0.25">
      <c r="A55" s="49"/>
      <c r="B55" s="49"/>
      <c r="C55" s="49"/>
      <c r="D55" s="49"/>
      <c r="E55" s="49"/>
      <c r="F55" s="49"/>
    </row>
    <row r="56" spans="1:10" ht="49.5" customHeight="1" x14ac:dyDescent="0.25">
      <c r="A56" s="49" t="s">
        <v>64</v>
      </c>
      <c r="B56" s="49"/>
      <c r="C56" s="49"/>
      <c r="D56" s="49"/>
      <c r="E56" s="49"/>
      <c r="F56" s="49"/>
    </row>
    <row r="57" spans="1:10" ht="39.75" customHeight="1" x14ac:dyDescent="0.25">
      <c r="A57" s="28" t="s">
        <v>35</v>
      </c>
      <c r="B57" s="2" t="s">
        <v>32</v>
      </c>
      <c r="C57" s="2" t="s">
        <v>36</v>
      </c>
    </row>
    <row r="58" spans="1:10" ht="69.75" customHeight="1" x14ac:dyDescent="0.25">
      <c r="A58" s="40">
        <v>11</v>
      </c>
      <c r="B58" s="1" t="s">
        <v>37</v>
      </c>
      <c r="C58" s="1"/>
    </row>
    <row r="59" spans="1:10" ht="69.75" customHeight="1" x14ac:dyDescent="0.25">
      <c r="A59" s="41">
        <v>12</v>
      </c>
      <c r="B59" s="1" t="s">
        <v>38</v>
      </c>
      <c r="C59" s="1"/>
    </row>
    <row r="60" spans="1:10" ht="69.75" customHeight="1" x14ac:dyDescent="0.25">
      <c r="A60" s="41">
        <v>13</v>
      </c>
      <c r="B60" s="1" t="s">
        <v>39</v>
      </c>
      <c r="C60" s="1"/>
    </row>
    <row r="61" spans="1:10" ht="69.75" customHeight="1" x14ac:dyDescent="0.25">
      <c r="A61" s="41">
        <v>14</v>
      </c>
      <c r="B61" s="1" t="s">
        <v>40</v>
      </c>
      <c r="C61" s="1"/>
    </row>
    <row r="62" spans="1:10" x14ac:dyDescent="0.25">
      <c r="A62" s="42"/>
    </row>
    <row r="64" spans="1:10" x14ac:dyDescent="0.25">
      <c r="A64" s="48" t="s">
        <v>45</v>
      </c>
      <c r="B64" s="48"/>
      <c r="C64" s="48"/>
      <c r="D64" s="48"/>
      <c r="E64" s="48"/>
      <c r="F64" s="48"/>
    </row>
    <row r="65" spans="1:6" x14ac:dyDescent="0.25">
      <c r="A65" s="3"/>
      <c r="B65" s="4"/>
      <c r="C65" s="5"/>
      <c r="D65" s="6"/>
      <c r="E65" s="7"/>
      <c r="F65" s="8"/>
    </row>
    <row r="66" spans="1:6" x14ac:dyDescent="0.25">
      <c r="A66" s="9">
        <v>1</v>
      </c>
      <c r="B66" s="10">
        <v>2</v>
      </c>
      <c r="C66" s="11">
        <v>3</v>
      </c>
      <c r="D66" s="12">
        <v>4</v>
      </c>
      <c r="E66" s="12">
        <v>5</v>
      </c>
      <c r="F66" s="11">
        <v>6</v>
      </c>
    </row>
    <row r="67" spans="1:6" ht="114" x14ac:dyDescent="0.25">
      <c r="A67" s="13" t="s">
        <v>46</v>
      </c>
      <c r="B67" s="14" t="s">
        <v>32</v>
      </c>
      <c r="C67" s="15" t="s">
        <v>47</v>
      </c>
      <c r="D67" s="16" t="s">
        <v>48</v>
      </c>
      <c r="E67" s="17" t="s">
        <v>49</v>
      </c>
      <c r="F67" s="18" t="s">
        <v>50</v>
      </c>
    </row>
    <row r="68" spans="1:6" x14ac:dyDescent="0.25">
      <c r="A68" s="3" t="s">
        <v>51</v>
      </c>
      <c r="B68" s="19" t="s">
        <v>52</v>
      </c>
      <c r="C68" s="26">
        <f>SUM(C5:C34)+C37-C3</f>
        <v>0</v>
      </c>
      <c r="D68" s="20">
        <f>SUM(D5:D34)+D37-D3</f>
        <v>0</v>
      </c>
      <c r="E68" s="20">
        <f>SUM(E5:E34)+E37-E3</f>
        <v>0</v>
      </c>
      <c r="F68" s="20">
        <f>SUM(F5:F34)+F37-F3</f>
        <v>0</v>
      </c>
    </row>
    <row r="69" spans="1:6" ht="30" x14ac:dyDescent="0.25">
      <c r="A69" s="3" t="s">
        <v>51</v>
      </c>
      <c r="B69" s="19" t="s">
        <v>53</v>
      </c>
      <c r="C69" s="21" t="str">
        <f>IF(C68=0,"ок","Ошибка! Проверьте арифметику п.1 - п.2")</f>
        <v>ок</v>
      </c>
      <c r="D69" s="21" t="str">
        <f t="shared" ref="D69:F69" si="12">IF(D68=0,"ок","Ошибка! Проверьте арифметику п.1 - п.2")</f>
        <v>ок</v>
      </c>
      <c r="E69" s="21" t="str">
        <f t="shared" si="12"/>
        <v>ок</v>
      </c>
      <c r="F69" s="21" t="str">
        <f t="shared" si="12"/>
        <v>ок</v>
      </c>
    </row>
    <row r="70" spans="1:6" x14ac:dyDescent="0.25">
      <c r="A70" s="3" t="s">
        <v>54</v>
      </c>
      <c r="B70" s="19" t="s">
        <v>53</v>
      </c>
      <c r="C70" s="20" t="str">
        <f>IF((C37-(C39+C43+C47))&gt;=0,"ok","Ошибка Сумма пп 3,  5 и 7 не может быть больше п2")</f>
        <v>ok</v>
      </c>
      <c r="D70" s="20" t="str">
        <f t="shared" ref="D70:F70" si="13">IF((D37-D39-D43-D47)&gt;=0,"ok","Ошибка Сумма пп 3,  5 и 7 не может быть больше п2")</f>
        <v>ok</v>
      </c>
      <c r="E70" s="20" t="str">
        <f t="shared" si="13"/>
        <v>ok</v>
      </c>
      <c r="F70" s="20" t="str">
        <f t="shared" si="13"/>
        <v>ok</v>
      </c>
    </row>
    <row r="71" spans="1:6" x14ac:dyDescent="0.25">
      <c r="A71" s="3" t="s">
        <v>55</v>
      </c>
      <c r="B71" s="19" t="s">
        <v>53</v>
      </c>
      <c r="C71" s="20" t="str">
        <f>IF((C39-C41)&gt;=0,"ok","Ошибка! п.4 не может быть больше п.3 ")</f>
        <v>ok</v>
      </c>
      <c r="D71" s="20" t="str">
        <f t="shared" ref="D71:F71" si="14">IF((D39-D41)&gt;=0,"ok","Ошибка! п.4 не может быть больше п.3 ")</f>
        <v>ok</v>
      </c>
      <c r="E71" s="20" t="str">
        <f t="shared" si="14"/>
        <v>ok</v>
      </c>
      <c r="F71" s="20" t="str">
        <f t="shared" si="14"/>
        <v>ok</v>
      </c>
    </row>
    <row r="72" spans="1:6" x14ac:dyDescent="0.25">
      <c r="A72" s="3" t="s">
        <v>56</v>
      </c>
      <c r="B72" s="19" t="s">
        <v>53</v>
      </c>
      <c r="C72" s="21" t="str">
        <f>IF((C43=C45)&gt;=0,"ok","Ошибка! П.6 не может быть больше п.5")</f>
        <v>ok</v>
      </c>
      <c r="D72" s="21" t="str">
        <f t="shared" ref="D72:F72" si="15">IF((D43=D45)&gt;=0,"ok","Ошибка! П.6 не может быть больше п.5")</f>
        <v>ok</v>
      </c>
      <c r="E72" s="21" t="str">
        <f>IF((E43-E45)&gt;=0,"ok","Ошибка! П.6 не может быть больше п.5")</f>
        <v>ok</v>
      </c>
      <c r="F72" s="21" t="str">
        <f t="shared" si="15"/>
        <v>ok</v>
      </c>
    </row>
    <row r="73" spans="1:6" x14ac:dyDescent="0.25">
      <c r="A73" s="3" t="s">
        <v>57</v>
      </c>
      <c r="B73" s="19" t="s">
        <v>53</v>
      </c>
      <c r="C73" s="21" t="str">
        <f>IF((C47-C49)&gt;=0,"ok","Ошибка! П.8 не может быть больше п.7")</f>
        <v>ok</v>
      </c>
      <c r="D73" s="21" t="str">
        <f t="shared" ref="D73:F73" si="16">IF((D47-D49)&gt;=0,"ok","Ошибка! П.8 не может быть больше п.7")</f>
        <v>ok</v>
      </c>
      <c r="E73" s="21" t="str">
        <f t="shared" si="16"/>
        <v>ok</v>
      </c>
      <c r="F73" s="21" t="str">
        <f t="shared" si="16"/>
        <v>ok</v>
      </c>
    </row>
    <row r="74" spans="1:6" x14ac:dyDescent="0.25">
      <c r="A74" s="3" t="s">
        <v>58</v>
      </c>
      <c r="B74" s="19" t="s">
        <v>53</v>
      </c>
      <c r="C74" s="21" t="str">
        <f>IF(C51=0,"ok","Ошибка! П.9 не может быть, так как по результатам закупок, указанных в абзаце двадцать седьмом позиции 1 настоящей формы")</f>
        <v>ok</v>
      </c>
      <c r="D74" s="21" t="str">
        <f t="shared" ref="D74:F74" si="17">IF(D51=0,"ok","Ошибка! П.9 не может быть, так как по результатам закупок, указанных в абзаце двадцать седьмом позиции 1 настоящей формы")</f>
        <v>ok</v>
      </c>
      <c r="E74" s="21" t="str">
        <f t="shared" si="17"/>
        <v>ok</v>
      </c>
      <c r="F74" s="21" t="str">
        <f t="shared" si="17"/>
        <v>ok</v>
      </c>
    </row>
    <row r="75" spans="1:6" ht="21.75" customHeight="1" x14ac:dyDescent="0.25">
      <c r="A75" s="3" t="s">
        <v>59</v>
      </c>
      <c r="B75" s="19" t="s">
        <v>53</v>
      </c>
      <c r="C75" s="21" t="str">
        <f>IF(C52=0,"ok","Ошибка! П.9 не может быть, так как по результатам закупок, указанных в абзаце двадцать седьмом позиции 1 настоящей формы")</f>
        <v>ok</v>
      </c>
      <c r="D75" s="21" t="str">
        <f t="shared" ref="D75:F75" si="18">IF(D52=0,"ok","Ошибка! П.9 не может быть, так как по результатам закупок, указанных в абзаце двадцать седьмом позиции 1 настоящей формы")</f>
        <v>ok</v>
      </c>
      <c r="E75" s="21" t="str">
        <f t="shared" si="18"/>
        <v>ok</v>
      </c>
      <c r="F75" s="21" t="str">
        <f t="shared" si="18"/>
        <v>ok</v>
      </c>
    </row>
    <row r="76" spans="1:6" x14ac:dyDescent="0.25">
      <c r="A76" s="3" t="s">
        <v>60</v>
      </c>
      <c r="B76" s="22" t="s">
        <v>73</v>
      </c>
      <c r="C76" s="21" t="str">
        <f>IF((D76)&gt;25,"ok","Ошибка! Квота МСП не может быть меньше 25%")</f>
        <v>ok</v>
      </c>
      <c r="D76" s="23">
        <f>((E39+E43+E47)/E37)*100</f>
        <v>48.065601747561523</v>
      </c>
      <c r="E76" s="7"/>
      <c r="F76" s="8"/>
    </row>
    <row r="77" spans="1:6" ht="15.75" thickBot="1" x14ac:dyDescent="0.3">
      <c r="A77" s="3" t="s">
        <v>61</v>
      </c>
      <c r="B77" s="22" t="s">
        <v>67</v>
      </c>
      <c r="C77" s="21" t="str">
        <f>IF((D77)&gt;20,"ok","Ошибка! Квота МСП не может быть меньше 20%")</f>
        <v>ok</v>
      </c>
      <c r="D77" s="23">
        <f>($E$43/$E$37)*100</f>
        <v>41.455396622712215</v>
      </c>
      <c r="E77" s="7"/>
      <c r="F77" s="8"/>
    </row>
    <row r="78" spans="1:6" ht="75" customHeight="1" thickTop="1" x14ac:dyDescent="0.25">
      <c r="A78" s="3"/>
      <c r="B78" s="24" t="s">
        <v>63</v>
      </c>
      <c r="C78" s="24">
        <f>$C$39+$C$43+$C$47</f>
        <v>30380.233780000002</v>
      </c>
      <c r="D78" s="21" t="str">
        <f>IF((C78)&lt;1000000,"ok","! ПРОВЕРЬТЕ РАЗРЯДНОСТЬ !")</f>
        <v>ok</v>
      </c>
      <c r="E78" s="7"/>
      <c r="F78" s="8"/>
    </row>
  </sheetData>
  <autoFilter ref="A2:K2" xr:uid="{00000000-0009-0000-0000-000000000000}"/>
  <mergeCells count="3">
    <mergeCell ref="A64:F64"/>
    <mergeCell ref="A55:F55"/>
    <mergeCell ref="A56:F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Бобровская Ия Константиновна</dc:creator>
  <cp:lastModifiedBy>Лариса Никитина</cp:lastModifiedBy>
  <dcterms:created xsi:type="dcterms:W3CDTF">2020-01-17T11:48:43Z</dcterms:created>
  <dcterms:modified xsi:type="dcterms:W3CDTF">2026-01-21T06:43:53Z</dcterms:modified>
</cp:coreProperties>
</file>